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20" windowHeight="13170" activeTab="3"/>
  </bookViews>
  <sheets>
    <sheet name="Muži - I.skup" sheetId="1" r:id="rId1"/>
    <sheet name="Muži - II.skup" sheetId="2" r:id="rId2"/>
    <sheet name="Muži -III.skup" sheetId="3" r:id="rId3"/>
    <sheet name="Muži - O umístění" sheetId="4" r:id="rId4"/>
    <sheet name="Veteráni" sheetId="5" r:id="rId5"/>
  </sheets>
  <definedNames>
    <definedName name="_xlnm.Print_Area" localSheetId="0">'Muži - I.skup'!$A$1:$S$21</definedName>
  </definedNames>
  <calcPr fullCalcOnLoad="1"/>
</workbook>
</file>

<file path=xl/sharedStrings.xml><?xml version="1.0" encoding="utf-8"?>
<sst xmlns="http://schemas.openxmlformats.org/spreadsheetml/2006/main" count="439" uniqueCount="76">
  <si>
    <t>I.set</t>
  </si>
  <si>
    <t>II.set</t>
  </si>
  <si>
    <t>III.set</t>
  </si>
  <si>
    <t>Poř.číslo</t>
  </si>
  <si>
    <t>ROZPIS UTKÁNÍ</t>
  </si>
  <si>
    <t>Tým</t>
  </si>
  <si>
    <t>1 - 2</t>
  </si>
  <si>
    <t>3 - 4</t>
  </si>
  <si>
    <t>1 - 3</t>
  </si>
  <si>
    <t>4 - 5</t>
  </si>
  <si>
    <t>5 - 1</t>
  </si>
  <si>
    <t>2 - 4</t>
  </si>
  <si>
    <t>5 - 3</t>
  </si>
  <si>
    <t>4 - 1</t>
  </si>
  <si>
    <t>2 - 3</t>
  </si>
  <si>
    <t>Body</t>
  </si>
  <si>
    <t>2 - 5</t>
  </si>
  <si>
    <t>TKsoft © 2004-2006</t>
  </si>
  <si>
    <t>Družstvo</t>
  </si>
  <si>
    <t>Počet bodů</t>
  </si>
  <si>
    <t>Vyhr.míče</t>
  </si>
  <si>
    <t>Prohr.míče</t>
  </si>
  <si>
    <t>Poměr míčů</t>
  </si>
  <si>
    <t>Sety</t>
  </si>
  <si>
    <t>Míče</t>
  </si>
  <si>
    <t>Drásov B</t>
  </si>
  <si>
    <t>Začátky</t>
  </si>
  <si>
    <t>Klobouky</t>
  </si>
  <si>
    <t>Staré časy</t>
  </si>
  <si>
    <t>Vyhr.sety</t>
  </si>
  <si>
    <t>Pohr.sety</t>
  </si>
  <si>
    <t>Zeman</t>
  </si>
  <si>
    <t>Kleisner</t>
  </si>
  <si>
    <t>Klečka</t>
  </si>
  <si>
    <t>Říha</t>
  </si>
  <si>
    <t>Bábíčková Rylichová</t>
  </si>
  <si>
    <t>Kojetín</t>
  </si>
  <si>
    <t>Nová Včelnice</t>
  </si>
  <si>
    <t>Lužice</t>
  </si>
  <si>
    <t>Uherský Brod</t>
  </si>
  <si>
    <t>Vyškov</t>
  </si>
  <si>
    <t>Tesař</t>
  </si>
  <si>
    <t>Ryšavý</t>
  </si>
  <si>
    <t>Fišpera</t>
  </si>
  <si>
    <t>Bábíčková</t>
  </si>
  <si>
    <t>Bojkovice</t>
  </si>
  <si>
    <t>Útěchov</t>
  </si>
  <si>
    <t>Nivnice</t>
  </si>
  <si>
    <t>Poštorná Jun</t>
  </si>
  <si>
    <t>Kobylí</t>
  </si>
  <si>
    <t>Vanžurová Bahníčková</t>
  </si>
  <si>
    <t>3 - 1</t>
  </si>
  <si>
    <t>1.-3.místo</t>
  </si>
  <si>
    <t>Pořadí</t>
  </si>
  <si>
    <t>4.-6.místo</t>
  </si>
  <si>
    <t>7.-9.místo</t>
  </si>
  <si>
    <t>10.-12.místo</t>
  </si>
  <si>
    <t>13.-15.místo</t>
  </si>
  <si>
    <t>Bahníčková Vanžurová</t>
  </si>
  <si>
    <t>Klečka Fišpera</t>
  </si>
  <si>
    <t>Konečné pořadí</t>
  </si>
  <si>
    <t>TJ Tatran Poštorná A</t>
  </si>
  <si>
    <t>I.skupina</t>
  </si>
  <si>
    <t>II.skupina</t>
  </si>
  <si>
    <t>III.skupina</t>
  </si>
  <si>
    <t>4.-6. místo</t>
  </si>
  <si>
    <t>1.-3. místo</t>
  </si>
  <si>
    <t>7.-9. místo</t>
  </si>
  <si>
    <t>Soběslav</t>
  </si>
  <si>
    <t>Litovel</t>
  </si>
  <si>
    <t>Staré Město</t>
  </si>
  <si>
    <t>Klečkq</t>
  </si>
  <si>
    <t>Náměšť</t>
  </si>
  <si>
    <t>Letovice</t>
  </si>
  <si>
    <t>Hovorany</t>
  </si>
  <si>
    <t>Bambusové výhonky 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</si>
</sst>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B2dd/mmm"/>
    <numFmt numFmtId="166" formatCode="0.0000"/>
    <numFmt numFmtId="167" formatCode="#,##0.000"/>
    <numFmt numFmtId="168" formatCode="0.0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thin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/>
    </xf>
    <xf numFmtId="1" fontId="10" fillId="0" borderId="7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10" fillId="3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/>
    </xf>
    <xf numFmtId="20" fontId="4" fillId="4" borderId="16" xfId="0" applyNumberFormat="1" applyFont="1" applyFill="1" applyBorder="1" applyAlignment="1">
      <alignment horizontal="center" vertical="center"/>
    </xf>
    <xf numFmtId="49" fontId="10" fillId="3" borderId="9" xfId="0" applyNumberFormat="1" applyFont="1" applyFill="1" applyBorder="1" applyAlignment="1">
      <alignment horizontal="center"/>
    </xf>
    <xf numFmtId="49" fontId="10" fillId="3" borderId="10" xfId="0" applyNumberFormat="1" applyFont="1" applyFill="1" applyBorder="1" applyAlignment="1">
      <alignment horizontal="center"/>
    </xf>
    <xf numFmtId="20" fontId="4" fillId="4" borderId="17" xfId="0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167" fontId="9" fillId="0" borderId="22" xfId="0" applyNumberFormat="1" applyFont="1" applyBorder="1" applyAlignment="1">
      <alignment vertical="center"/>
    </xf>
    <xf numFmtId="167" fontId="9" fillId="0" borderId="23" xfId="0" applyNumberFormat="1" applyFont="1" applyBorder="1" applyAlignment="1">
      <alignment vertical="center"/>
    </xf>
    <xf numFmtId="167" fontId="9" fillId="0" borderId="24" xfId="0" applyNumberFormat="1" applyFont="1" applyBorder="1" applyAlignment="1">
      <alignment vertical="center"/>
    </xf>
    <xf numFmtId="0" fontId="10" fillId="4" borderId="25" xfId="0" applyFont="1" applyFill="1" applyBorder="1" applyAlignment="1">
      <alignment horizontal="center"/>
    </xf>
    <xf numFmtId="20" fontId="4" fillId="4" borderId="26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9" fillId="0" borderId="20" xfId="0" applyFont="1" applyFill="1" applyBorder="1" applyAlignment="1">
      <alignment horizontal="centerContinuous" vertical="center"/>
    </xf>
    <xf numFmtId="0" fontId="9" fillId="0" borderId="21" xfId="0" applyFont="1" applyFill="1" applyBorder="1" applyAlignment="1">
      <alignment horizontal="centerContinuous" vertical="center"/>
    </xf>
    <xf numFmtId="1" fontId="9" fillId="0" borderId="27" xfId="0" applyNumberFormat="1" applyFont="1" applyFill="1" applyBorder="1" applyAlignment="1">
      <alignment horizontal="centerContinuous" vertical="center"/>
    </xf>
    <xf numFmtId="1" fontId="9" fillId="0" borderId="29" xfId="0" applyNumberFormat="1" applyFont="1" applyFill="1" applyBorder="1" applyAlignment="1">
      <alignment horizontal="centerContinuous" vertical="center"/>
    </xf>
    <xf numFmtId="1" fontId="9" fillId="0" borderId="28" xfId="0" applyNumberFormat="1" applyFont="1" applyFill="1" applyBorder="1" applyAlignment="1">
      <alignment horizontal="centerContinuous" vertical="center"/>
    </xf>
    <xf numFmtId="1" fontId="9" fillId="0" borderId="30" xfId="0" applyNumberFormat="1" applyFont="1" applyFill="1" applyBorder="1" applyAlignment="1">
      <alignment horizontal="centerContinuous" vertical="center"/>
    </xf>
    <xf numFmtId="0" fontId="9" fillId="0" borderId="20" xfId="0" applyNumberFormat="1" applyFont="1" applyFill="1" applyBorder="1" applyAlignment="1">
      <alignment horizontal="centerContinuous" vertical="center"/>
    </xf>
    <xf numFmtId="0" fontId="9" fillId="0" borderId="21" xfId="0" applyNumberFormat="1" applyFont="1" applyFill="1" applyBorder="1" applyAlignment="1">
      <alignment horizontal="centerContinuous" vertical="center"/>
    </xf>
    <xf numFmtId="1" fontId="9" fillId="0" borderId="20" xfId="0" applyNumberFormat="1" applyFont="1" applyFill="1" applyBorder="1" applyAlignment="1">
      <alignment horizontal="centerContinuous" vertical="center"/>
    </xf>
    <xf numFmtId="1" fontId="9" fillId="0" borderId="21" xfId="0" applyNumberFormat="1" applyFont="1" applyFill="1" applyBorder="1" applyAlignment="1">
      <alignment horizontal="centerContinuous" vertical="center"/>
    </xf>
    <xf numFmtId="0" fontId="9" fillId="5" borderId="20" xfId="0" applyFont="1" applyFill="1" applyBorder="1" applyAlignment="1">
      <alignment vertical="center"/>
    </xf>
    <xf numFmtId="0" fontId="9" fillId="4" borderId="27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6" borderId="27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4" fillId="0" borderId="0" xfId="0" applyFont="1" applyFill="1" applyAlignment="1">
      <alignment horizontal="centerContinuous" vertical="center" wrapText="1"/>
    </xf>
    <xf numFmtId="0" fontId="9" fillId="7" borderId="2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34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vertical="center"/>
    </xf>
    <xf numFmtId="1" fontId="10" fillId="7" borderId="13" xfId="0" applyNumberFormat="1" applyFont="1" applyFill="1" applyBorder="1" applyAlignment="1">
      <alignment horizontal="center" vertical="center"/>
    </xf>
    <xf numFmtId="0" fontId="10" fillId="7" borderId="13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1" fontId="10" fillId="7" borderId="10" xfId="0" applyNumberFormat="1" applyFont="1" applyFill="1" applyBorder="1" applyAlignment="1">
      <alignment horizontal="center" vertical="center"/>
    </xf>
    <xf numFmtId="0" fontId="10" fillId="7" borderId="10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vertical="center"/>
    </xf>
    <xf numFmtId="1" fontId="10" fillId="7" borderId="9" xfId="0" applyNumberFormat="1" applyFont="1" applyFill="1" applyBorder="1" applyAlignment="1">
      <alignment horizontal="center" vertical="center"/>
    </xf>
    <xf numFmtId="0" fontId="10" fillId="7" borderId="9" xfId="0" applyNumberFormat="1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0" fontId="10" fillId="4" borderId="34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left" vertical="center"/>
    </xf>
    <xf numFmtId="0" fontId="10" fillId="7" borderId="34" xfId="0" applyNumberFormat="1" applyFont="1" applyFill="1" applyBorder="1" applyAlignment="1">
      <alignment horizontal="left" vertical="center"/>
    </xf>
    <xf numFmtId="0" fontId="10" fillId="5" borderId="29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left" vertical="center"/>
    </xf>
    <xf numFmtId="0" fontId="10" fillId="4" borderId="29" xfId="0" applyNumberFormat="1" applyFont="1" applyFill="1" applyBorder="1" applyAlignment="1">
      <alignment horizontal="left" vertical="center"/>
    </xf>
    <xf numFmtId="0" fontId="10" fillId="7" borderId="30" xfId="0" applyNumberFormat="1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left" vertical="center"/>
    </xf>
    <xf numFmtId="0" fontId="10" fillId="5" borderId="3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10" fillId="2" borderId="34" xfId="0" applyNumberFormat="1" applyFont="1" applyFill="1" applyBorder="1" applyAlignment="1">
      <alignment horizontal="left" vertical="center"/>
    </xf>
    <xf numFmtId="0" fontId="10" fillId="7" borderId="29" xfId="0" applyNumberFormat="1" applyFont="1" applyFill="1" applyBorder="1" applyAlignment="1">
      <alignment horizontal="left" vertical="center"/>
    </xf>
    <xf numFmtId="0" fontId="10" fillId="6" borderId="29" xfId="0" applyNumberFormat="1" applyFont="1" applyFill="1" applyBorder="1" applyAlignment="1">
      <alignment horizontal="left" vertical="center"/>
    </xf>
    <xf numFmtId="0" fontId="10" fillId="2" borderId="29" xfId="0" applyNumberFormat="1" applyFont="1" applyFill="1" applyBorder="1" applyAlignment="1">
      <alignment horizontal="left" vertical="center"/>
    </xf>
    <xf numFmtId="0" fontId="10" fillId="2" borderId="30" xfId="0" applyNumberFormat="1" applyFont="1" applyFill="1" applyBorder="1" applyAlignment="1">
      <alignment horizontal="left" vertical="center"/>
    </xf>
    <xf numFmtId="20" fontId="4" fillId="4" borderId="16" xfId="0" applyNumberFormat="1" applyFont="1" applyFill="1" applyBorder="1" applyAlignment="1">
      <alignment horizontal="left" vertical="center"/>
    </xf>
    <xf numFmtId="20" fontId="4" fillId="4" borderId="17" xfId="0" applyNumberFormat="1" applyFont="1" applyFill="1" applyBorder="1" applyAlignment="1">
      <alignment horizontal="left" vertical="center"/>
    </xf>
    <xf numFmtId="20" fontId="4" fillId="4" borderId="26" xfId="0" applyNumberFormat="1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304800</xdr:colOff>
      <xdr:row>15</xdr:row>
      <xdr:rowOff>314325</xdr:rowOff>
    </xdr:from>
    <xdr:to>
      <xdr:col>18</xdr:col>
      <xdr:colOff>1219200</xdr:colOff>
      <xdr:row>17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36099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257175</xdr:colOff>
      <xdr:row>15</xdr:row>
      <xdr:rowOff>285750</xdr:rowOff>
    </xdr:from>
    <xdr:to>
      <xdr:col>18</xdr:col>
      <xdr:colOff>1171575</xdr:colOff>
      <xdr:row>16</xdr:row>
      <xdr:rowOff>333375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3581400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666750</xdr:colOff>
      <xdr:row>15</xdr:row>
      <xdr:rowOff>228600</xdr:rowOff>
    </xdr:from>
    <xdr:to>
      <xdr:col>19</xdr:col>
      <xdr:colOff>19050</xdr:colOff>
      <xdr:row>16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3524250"/>
          <a:ext cx="1590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32</xdr:row>
      <xdr:rowOff>57150</xdr:rowOff>
    </xdr:from>
    <xdr:to>
      <xdr:col>13</xdr:col>
      <xdr:colOff>295275</xdr:colOff>
      <xdr:row>35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7239000"/>
          <a:ext cx="3133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37</xdr:row>
      <xdr:rowOff>47625</xdr:rowOff>
    </xdr:from>
    <xdr:to>
      <xdr:col>8</xdr:col>
      <xdr:colOff>142875</xdr:colOff>
      <xdr:row>40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505825"/>
          <a:ext cx="3124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B1:AM30"/>
  <sheetViews>
    <sheetView showGridLines="0" zoomScale="85" zoomScaleNormal="85" workbookViewId="0" topLeftCell="A1">
      <selection activeCell="F38" sqref="F38"/>
    </sheetView>
  </sheetViews>
  <sheetFormatPr defaultColWidth="9.00390625" defaultRowHeight="12.75"/>
  <cols>
    <col min="1" max="1" width="1.875" style="3" customWidth="1"/>
    <col min="2" max="2" width="4.625" style="3" bestFit="1" customWidth="1"/>
    <col min="3" max="3" width="15.00390625" style="3" bestFit="1" customWidth="1"/>
    <col min="4" max="4" width="31.25390625" style="3" bestFit="1" customWidth="1"/>
    <col min="5" max="5" width="1.875" style="3" customWidth="1"/>
    <col min="6" max="6" width="31.25390625" style="3" bestFit="1" customWidth="1"/>
    <col min="7" max="12" width="5.875" style="3" customWidth="1"/>
    <col min="13" max="17" width="9.125" style="3" customWidth="1"/>
    <col min="18" max="18" width="9.00390625" style="3" customWidth="1"/>
    <col min="19" max="19" width="18.375" style="3" customWidth="1"/>
    <col min="20" max="16384" width="9.125" style="3" customWidth="1"/>
  </cols>
  <sheetData>
    <row r="1" spans="2:21" ht="13.5" thickBot="1">
      <c r="B1" s="2"/>
      <c r="C1" s="5"/>
      <c r="G1" s="10"/>
      <c r="H1" s="10"/>
      <c r="I1" s="10"/>
      <c r="T1" s="6"/>
      <c r="U1" s="6"/>
    </row>
    <row r="2" spans="2:21" ht="24" thickBot="1">
      <c r="B2" s="11" t="s">
        <v>4</v>
      </c>
      <c r="C2" s="12"/>
      <c r="D2" s="12"/>
      <c r="E2" s="12"/>
      <c r="F2" s="12"/>
      <c r="G2" s="14"/>
      <c r="H2" s="14"/>
      <c r="I2" s="14"/>
      <c r="J2" s="12"/>
      <c r="K2" s="12"/>
      <c r="L2" s="12"/>
      <c r="M2" s="12"/>
      <c r="N2" s="12"/>
      <c r="O2" s="12"/>
      <c r="P2" s="12"/>
      <c r="Q2" s="12"/>
      <c r="R2" s="12"/>
      <c r="S2" s="13"/>
      <c r="T2" s="6"/>
      <c r="U2" s="6"/>
    </row>
    <row r="3" spans="2:19" ht="16.5" thickBot="1">
      <c r="B3" s="109" t="s">
        <v>3</v>
      </c>
      <c r="C3" s="106"/>
      <c r="D3" s="94" t="s">
        <v>5</v>
      </c>
      <c r="E3" s="94"/>
      <c r="F3" s="94" t="s">
        <v>5</v>
      </c>
      <c r="G3" s="105" t="s">
        <v>0</v>
      </c>
      <c r="H3" s="106"/>
      <c r="I3" s="105" t="s">
        <v>1</v>
      </c>
      <c r="J3" s="106"/>
      <c r="K3" s="105" t="s">
        <v>2</v>
      </c>
      <c r="L3" s="106"/>
      <c r="M3" s="105" t="s">
        <v>23</v>
      </c>
      <c r="N3" s="106"/>
      <c r="O3" s="105" t="s">
        <v>24</v>
      </c>
      <c r="P3" s="106"/>
      <c r="Q3" s="105" t="s">
        <v>15</v>
      </c>
      <c r="R3" s="106"/>
      <c r="S3" s="20"/>
    </row>
    <row r="4" spans="2:39" ht="18">
      <c r="B4" s="23">
        <v>1</v>
      </c>
      <c r="C4" s="21" t="s">
        <v>16</v>
      </c>
      <c r="D4" s="83" t="str">
        <f>+$D$18</f>
        <v>Drásov B</v>
      </c>
      <c r="E4" s="84"/>
      <c r="F4" s="95" t="str">
        <f>+$D$21</f>
        <v>Staré časy</v>
      </c>
      <c r="G4" s="66">
        <v>25</v>
      </c>
      <c r="H4" s="66">
        <v>16</v>
      </c>
      <c r="I4" s="66">
        <v>25</v>
      </c>
      <c r="J4" s="67">
        <v>20</v>
      </c>
      <c r="K4" s="67"/>
      <c r="L4" s="67"/>
      <c r="M4" s="68">
        <f aca="true" t="shared" si="0" ref="M4:M13">+V4+X4+Z4</f>
        <v>2</v>
      </c>
      <c r="N4" s="68">
        <f aca="true" t="shared" si="1" ref="N4:N13">+W4+Y4+AA4</f>
        <v>0</v>
      </c>
      <c r="O4" s="69">
        <f aca="true" t="shared" si="2" ref="O4:O13">+G4+I4+K4</f>
        <v>50</v>
      </c>
      <c r="P4" s="69">
        <f aca="true" t="shared" si="3" ref="P4:P13">+H4+J4+L4</f>
        <v>36</v>
      </c>
      <c r="Q4" s="69">
        <f>IF(M4&gt;N4,2,1)</f>
        <v>2</v>
      </c>
      <c r="R4" s="69">
        <f>IF(M4&lt;N4,2,1)</f>
        <v>1</v>
      </c>
      <c r="S4" s="100" t="s">
        <v>31</v>
      </c>
      <c r="V4" s="15">
        <f aca="true" t="shared" si="4" ref="V4:V13">IF(G4&gt;H4,1,0)</f>
        <v>1</v>
      </c>
      <c r="W4" s="16">
        <f aca="true" t="shared" si="5" ref="W4:W13">IF(H4&gt;G4,1,0)</f>
        <v>0</v>
      </c>
      <c r="X4" s="15">
        <f aca="true" t="shared" si="6" ref="X4:X13">IF(I4&gt;J4,1,0)</f>
        <v>1</v>
      </c>
      <c r="Y4" s="16">
        <f aca="true" t="shared" si="7" ref="Y4:Y13">IF(J4&gt;I4,1,0)</f>
        <v>0</v>
      </c>
      <c r="Z4" s="15">
        <f aca="true" t="shared" si="8" ref="Z4:Z13">IF(K4&gt;L4,1,0)</f>
        <v>0</v>
      </c>
      <c r="AA4" s="16">
        <f aca="true" t="shared" si="9" ref="AA4:AA13">IF(L4&gt;K4,1,0)</f>
        <v>0</v>
      </c>
      <c r="AL4" s="6"/>
      <c r="AM4" s="6"/>
    </row>
    <row r="5" spans="2:39" ht="18">
      <c r="B5" s="28">
        <v>2</v>
      </c>
      <c r="C5" s="26" t="s">
        <v>7</v>
      </c>
      <c r="D5" s="96" t="str">
        <f>+$D$19</f>
        <v>Začátky</v>
      </c>
      <c r="E5" s="87"/>
      <c r="F5" s="97" t="str">
        <f>+$D$20</f>
        <v>Klobouky</v>
      </c>
      <c r="G5" s="70">
        <v>19</v>
      </c>
      <c r="H5" s="70">
        <v>25</v>
      </c>
      <c r="I5" s="70">
        <v>23</v>
      </c>
      <c r="J5" s="71">
        <v>25</v>
      </c>
      <c r="K5" s="71"/>
      <c r="L5" s="71"/>
      <c r="M5" s="72">
        <f t="shared" si="0"/>
        <v>0</v>
      </c>
      <c r="N5" s="72">
        <f t="shared" si="1"/>
        <v>2</v>
      </c>
      <c r="O5" s="73">
        <f t="shared" si="2"/>
        <v>42</v>
      </c>
      <c r="P5" s="73">
        <f t="shared" si="3"/>
        <v>50</v>
      </c>
      <c r="Q5" s="73">
        <f aca="true" t="shared" si="10" ref="Q5:Q13">IF(M5&gt;N5,2,1)</f>
        <v>1</v>
      </c>
      <c r="R5" s="73">
        <f aca="true" t="shared" si="11" ref="R5:R13">IF(M5&lt;N5,2,1)</f>
        <v>2</v>
      </c>
      <c r="S5" s="101" t="s">
        <v>32</v>
      </c>
      <c r="V5" s="15">
        <f t="shared" si="4"/>
        <v>0</v>
      </c>
      <c r="W5" s="16">
        <f t="shared" si="5"/>
        <v>1</v>
      </c>
      <c r="X5" s="15">
        <f t="shared" si="6"/>
        <v>0</v>
      </c>
      <c r="Y5" s="16">
        <f t="shared" si="7"/>
        <v>1</v>
      </c>
      <c r="Z5" s="15">
        <f t="shared" si="8"/>
        <v>0</v>
      </c>
      <c r="AA5" s="16">
        <f t="shared" si="9"/>
        <v>0</v>
      </c>
      <c r="AL5" s="6"/>
      <c r="AM5" s="6"/>
    </row>
    <row r="6" spans="2:39" ht="18">
      <c r="B6" s="28">
        <v>3</v>
      </c>
      <c r="C6" s="26" t="s">
        <v>12</v>
      </c>
      <c r="D6" s="98" t="str">
        <f>+$D$21</f>
        <v>Staré časy</v>
      </c>
      <c r="E6" s="87"/>
      <c r="F6" s="96" t="str">
        <f>+$D$19</f>
        <v>Začátky</v>
      </c>
      <c r="G6" s="70">
        <v>25</v>
      </c>
      <c r="H6" s="70">
        <v>22</v>
      </c>
      <c r="I6" s="70">
        <v>16</v>
      </c>
      <c r="J6" s="71">
        <v>25</v>
      </c>
      <c r="K6" s="71">
        <v>15</v>
      </c>
      <c r="L6" s="71">
        <v>8</v>
      </c>
      <c r="M6" s="72">
        <f t="shared" si="0"/>
        <v>2</v>
      </c>
      <c r="N6" s="72">
        <f t="shared" si="1"/>
        <v>1</v>
      </c>
      <c r="O6" s="73">
        <f t="shared" si="2"/>
        <v>56</v>
      </c>
      <c r="P6" s="73">
        <f t="shared" si="3"/>
        <v>55</v>
      </c>
      <c r="Q6" s="73">
        <f t="shared" si="10"/>
        <v>2</v>
      </c>
      <c r="R6" s="73">
        <f t="shared" si="11"/>
        <v>1</v>
      </c>
      <c r="S6" s="101" t="s">
        <v>31</v>
      </c>
      <c r="V6" s="15">
        <f t="shared" si="4"/>
        <v>1</v>
      </c>
      <c r="W6" s="16">
        <f t="shared" si="5"/>
        <v>0</v>
      </c>
      <c r="X6" s="15">
        <f t="shared" si="6"/>
        <v>0</v>
      </c>
      <c r="Y6" s="16">
        <f t="shared" si="7"/>
        <v>1</v>
      </c>
      <c r="Z6" s="15">
        <f t="shared" si="8"/>
        <v>1</v>
      </c>
      <c r="AA6" s="16">
        <f t="shared" si="9"/>
        <v>0</v>
      </c>
      <c r="AL6" s="6"/>
      <c r="AM6" s="6"/>
    </row>
    <row r="7" spans="2:37" ht="18">
      <c r="B7" s="28">
        <v>4</v>
      </c>
      <c r="C7" s="26" t="s">
        <v>6</v>
      </c>
      <c r="D7" s="86" t="str">
        <f>+$D$17</f>
        <v>TJ Tatran Poštorná A</v>
      </c>
      <c r="E7" s="87"/>
      <c r="F7" s="88" t="str">
        <f>+$D$18</f>
        <v>Drásov B</v>
      </c>
      <c r="G7" s="70">
        <v>25</v>
      </c>
      <c r="H7" s="70">
        <v>22</v>
      </c>
      <c r="I7" s="70">
        <v>25</v>
      </c>
      <c r="J7" s="71">
        <v>15</v>
      </c>
      <c r="K7" s="71"/>
      <c r="L7" s="71"/>
      <c r="M7" s="72">
        <f t="shared" si="0"/>
        <v>2</v>
      </c>
      <c r="N7" s="72">
        <f t="shared" si="1"/>
        <v>0</v>
      </c>
      <c r="O7" s="73">
        <f t="shared" si="2"/>
        <v>50</v>
      </c>
      <c r="P7" s="73">
        <f t="shared" si="3"/>
        <v>37</v>
      </c>
      <c r="Q7" s="73">
        <f t="shared" si="10"/>
        <v>2</v>
      </c>
      <c r="R7" s="73">
        <f t="shared" si="11"/>
        <v>1</v>
      </c>
      <c r="S7" s="101" t="s">
        <v>32</v>
      </c>
      <c r="T7" s="4"/>
      <c r="U7" s="4"/>
      <c r="V7" s="15">
        <f t="shared" si="4"/>
        <v>1</v>
      </c>
      <c r="W7" s="16">
        <f t="shared" si="5"/>
        <v>0</v>
      </c>
      <c r="X7" s="15">
        <f t="shared" si="6"/>
        <v>1</v>
      </c>
      <c r="Y7" s="16">
        <f t="shared" si="7"/>
        <v>0</v>
      </c>
      <c r="Z7" s="15">
        <f t="shared" si="8"/>
        <v>0</v>
      </c>
      <c r="AA7" s="16">
        <f t="shared" si="9"/>
        <v>0</v>
      </c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2:39" ht="18">
      <c r="B8" s="28">
        <v>5</v>
      </c>
      <c r="C8" s="26" t="s">
        <v>8</v>
      </c>
      <c r="D8" s="86" t="str">
        <f>+$D$17</f>
        <v>TJ Tatran Poštorná A</v>
      </c>
      <c r="E8" s="87"/>
      <c r="F8" s="96" t="str">
        <f>+$D$19</f>
        <v>Začátky</v>
      </c>
      <c r="G8" s="70">
        <v>25</v>
      </c>
      <c r="H8" s="70">
        <v>18</v>
      </c>
      <c r="I8" s="70">
        <v>25</v>
      </c>
      <c r="J8" s="71">
        <v>16</v>
      </c>
      <c r="K8" s="71"/>
      <c r="L8" s="71"/>
      <c r="M8" s="72">
        <f t="shared" si="0"/>
        <v>2</v>
      </c>
      <c r="N8" s="72">
        <f t="shared" si="1"/>
        <v>0</v>
      </c>
      <c r="O8" s="73">
        <f t="shared" si="2"/>
        <v>50</v>
      </c>
      <c r="P8" s="73">
        <f t="shared" si="3"/>
        <v>34</v>
      </c>
      <c r="Q8" s="73">
        <f t="shared" si="10"/>
        <v>2</v>
      </c>
      <c r="R8" s="73">
        <f t="shared" si="11"/>
        <v>1</v>
      </c>
      <c r="S8" s="101" t="s">
        <v>33</v>
      </c>
      <c r="V8" s="15">
        <f t="shared" si="4"/>
        <v>1</v>
      </c>
      <c r="W8" s="16">
        <f t="shared" si="5"/>
        <v>0</v>
      </c>
      <c r="X8" s="15">
        <f t="shared" si="6"/>
        <v>1</v>
      </c>
      <c r="Y8" s="16">
        <f t="shared" si="7"/>
        <v>0</v>
      </c>
      <c r="Z8" s="15">
        <f t="shared" si="8"/>
        <v>0</v>
      </c>
      <c r="AA8" s="16">
        <f t="shared" si="9"/>
        <v>0</v>
      </c>
      <c r="AL8" s="6"/>
      <c r="AM8" s="6"/>
    </row>
    <row r="9" spans="2:39" ht="18">
      <c r="B9" s="28">
        <v>6</v>
      </c>
      <c r="C9" s="26" t="s">
        <v>9</v>
      </c>
      <c r="D9" s="97" t="str">
        <f>+$D$20</f>
        <v>Klobouky</v>
      </c>
      <c r="E9" s="87"/>
      <c r="F9" s="98" t="str">
        <f>+$D$21</f>
        <v>Staré časy</v>
      </c>
      <c r="G9" s="70">
        <v>25</v>
      </c>
      <c r="H9" s="70">
        <v>18</v>
      </c>
      <c r="I9" s="70">
        <v>25</v>
      </c>
      <c r="J9" s="71">
        <v>14</v>
      </c>
      <c r="K9" s="71"/>
      <c r="L9" s="71"/>
      <c r="M9" s="72">
        <f t="shared" si="0"/>
        <v>2</v>
      </c>
      <c r="N9" s="72">
        <f t="shared" si="1"/>
        <v>0</v>
      </c>
      <c r="O9" s="73">
        <f t="shared" si="2"/>
        <v>50</v>
      </c>
      <c r="P9" s="73">
        <f t="shared" si="3"/>
        <v>32</v>
      </c>
      <c r="Q9" s="73">
        <f t="shared" si="10"/>
        <v>2</v>
      </c>
      <c r="R9" s="73">
        <f t="shared" si="11"/>
        <v>1</v>
      </c>
      <c r="S9" s="101" t="s">
        <v>31</v>
      </c>
      <c r="V9" s="15">
        <f t="shared" si="4"/>
        <v>1</v>
      </c>
      <c r="W9" s="16">
        <f t="shared" si="5"/>
        <v>0</v>
      </c>
      <c r="X9" s="15">
        <f t="shared" si="6"/>
        <v>1</v>
      </c>
      <c r="Y9" s="16">
        <f t="shared" si="7"/>
        <v>0</v>
      </c>
      <c r="Z9" s="15">
        <f t="shared" si="8"/>
        <v>0</v>
      </c>
      <c r="AA9" s="16">
        <f t="shared" si="9"/>
        <v>0</v>
      </c>
      <c r="AL9" s="6"/>
      <c r="AM9" s="6"/>
    </row>
    <row r="10" spans="2:39" ht="18">
      <c r="B10" s="28">
        <v>7</v>
      </c>
      <c r="C10" s="26" t="s">
        <v>13</v>
      </c>
      <c r="D10" s="97" t="str">
        <f>+$D$20</f>
        <v>Klobouky</v>
      </c>
      <c r="E10" s="87"/>
      <c r="F10" s="86" t="str">
        <f>+$D$17</f>
        <v>TJ Tatran Poštorná A</v>
      </c>
      <c r="G10" s="70">
        <v>20</v>
      </c>
      <c r="H10" s="70">
        <v>25</v>
      </c>
      <c r="I10" s="70">
        <v>10</v>
      </c>
      <c r="J10" s="71">
        <v>25</v>
      </c>
      <c r="K10" s="71"/>
      <c r="L10" s="71"/>
      <c r="M10" s="72">
        <f t="shared" si="0"/>
        <v>0</v>
      </c>
      <c r="N10" s="72">
        <f t="shared" si="1"/>
        <v>2</v>
      </c>
      <c r="O10" s="73">
        <f t="shared" si="2"/>
        <v>30</v>
      </c>
      <c r="P10" s="73">
        <f t="shared" si="3"/>
        <v>50</v>
      </c>
      <c r="Q10" s="73">
        <f t="shared" si="10"/>
        <v>1</v>
      </c>
      <c r="R10" s="73">
        <f t="shared" si="11"/>
        <v>2</v>
      </c>
      <c r="S10" s="101" t="s">
        <v>34</v>
      </c>
      <c r="V10" s="15">
        <f t="shared" si="4"/>
        <v>0</v>
      </c>
      <c r="W10" s="16">
        <f t="shared" si="5"/>
        <v>1</v>
      </c>
      <c r="X10" s="15">
        <f t="shared" si="6"/>
        <v>0</v>
      </c>
      <c r="Y10" s="16">
        <f t="shared" si="7"/>
        <v>1</v>
      </c>
      <c r="Z10" s="15">
        <f t="shared" si="8"/>
        <v>0</v>
      </c>
      <c r="AA10" s="16">
        <f t="shared" si="9"/>
        <v>0</v>
      </c>
      <c r="AL10" s="6"/>
      <c r="AM10" s="6"/>
    </row>
    <row r="11" spans="2:39" ht="18">
      <c r="B11" s="28">
        <v>8</v>
      </c>
      <c r="C11" s="26" t="s">
        <v>14</v>
      </c>
      <c r="D11" s="88" t="str">
        <f>+$D$18</f>
        <v>Drásov B</v>
      </c>
      <c r="E11" s="87"/>
      <c r="F11" s="96" t="str">
        <f>+$D$19</f>
        <v>Začátky</v>
      </c>
      <c r="G11" s="70">
        <v>25</v>
      </c>
      <c r="H11" s="70">
        <v>23</v>
      </c>
      <c r="I11" s="70">
        <v>25</v>
      </c>
      <c r="J11" s="71">
        <v>19</v>
      </c>
      <c r="K11" s="71"/>
      <c r="L11" s="71"/>
      <c r="M11" s="72">
        <f t="shared" si="0"/>
        <v>2</v>
      </c>
      <c r="N11" s="72">
        <f t="shared" si="1"/>
        <v>0</v>
      </c>
      <c r="O11" s="73">
        <f t="shared" si="2"/>
        <v>50</v>
      </c>
      <c r="P11" s="73">
        <f t="shared" si="3"/>
        <v>42</v>
      </c>
      <c r="Q11" s="73">
        <f t="shared" si="10"/>
        <v>2</v>
      </c>
      <c r="R11" s="73">
        <f t="shared" si="11"/>
        <v>1</v>
      </c>
      <c r="S11" s="101" t="s">
        <v>35</v>
      </c>
      <c r="V11" s="15">
        <f t="shared" si="4"/>
        <v>1</v>
      </c>
      <c r="W11" s="16">
        <f t="shared" si="5"/>
        <v>0</v>
      </c>
      <c r="X11" s="15">
        <f t="shared" si="6"/>
        <v>1</v>
      </c>
      <c r="Y11" s="16">
        <f t="shared" si="7"/>
        <v>0</v>
      </c>
      <c r="Z11" s="15">
        <f t="shared" si="8"/>
        <v>0</v>
      </c>
      <c r="AA11" s="16">
        <f t="shared" si="9"/>
        <v>0</v>
      </c>
      <c r="AL11" s="6"/>
      <c r="AM11" s="6"/>
    </row>
    <row r="12" spans="2:39" ht="18">
      <c r="B12" s="28">
        <v>9</v>
      </c>
      <c r="C12" s="26" t="s">
        <v>11</v>
      </c>
      <c r="D12" s="88" t="str">
        <f>+$D$18</f>
        <v>Drásov B</v>
      </c>
      <c r="E12" s="87"/>
      <c r="F12" s="97" t="str">
        <f>+$D$20</f>
        <v>Klobouky</v>
      </c>
      <c r="G12" s="70">
        <v>21</v>
      </c>
      <c r="H12" s="70">
        <v>25</v>
      </c>
      <c r="I12" s="70">
        <v>26</v>
      </c>
      <c r="J12" s="71">
        <v>24</v>
      </c>
      <c r="K12" s="71">
        <v>15</v>
      </c>
      <c r="L12" s="71">
        <v>13</v>
      </c>
      <c r="M12" s="72">
        <f t="shared" si="0"/>
        <v>2</v>
      </c>
      <c r="N12" s="72">
        <f t="shared" si="1"/>
        <v>1</v>
      </c>
      <c r="O12" s="73">
        <f t="shared" si="2"/>
        <v>62</v>
      </c>
      <c r="P12" s="73">
        <f t="shared" si="3"/>
        <v>62</v>
      </c>
      <c r="Q12" s="73">
        <f t="shared" si="10"/>
        <v>2</v>
      </c>
      <c r="R12" s="73">
        <f t="shared" si="11"/>
        <v>1</v>
      </c>
      <c r="S12" s="101" t="s">
        <v>35</v>
      </c>
      <c r="V12" s="15">
        <f t="shared" si="4"/>
        <v>0</v>
      </c>
      <c r="W12" s="16">
        <f t="shared" si="5"/>
        <v>1</v>
      </c>
      <c r="X12" s="15">
        <f t="shared" si="6"/>
        <v>1</v>
      </c>
      <c r="Y12" s="16">
        <f t="shared" si="7"/>
        <v>0</v>
      </c>
      <c r="Z12" s="15">
        <f t="shared" si="8"/>
        <v>1</v>
      </c>
      <c r="AA12" s="16">
        <f t="shared" si="9"/>
        <v>0</v>
      </c>
      <c r="AL12" s="6"/>
      <c r="AM12" s="6"/>
    </row>
    <row r="13" spans="2:39" ht="18">
      <c r="B13" s="37">
        <v>10</v>
      </c>
      <c r="C13" s="25" t="s">
        <v>10</v>
      </c>
      <c r="D13" s="99" t="str">
        <f>+$D$21</f>
        <v>Staré časy</v>
      </c>
      <c r="E13" s="90"/>
      <c r="F13" s="91" t="str">
        <f>+$D$17</f>
        <v>TJ Tatran Poštorná A</v>
      </c>
      <c r="G13" s="74">
        <v>23</v>
      </c>
      <c r="H13" s="74">
        <v>25</v>
      </c>
      <c r="I13" s="74">
        <v>14</v>
      </c>
      <c r="J13" s="75">
        <v>25</v>
      </c>
      <c r="K13" s="75"/>
      <c r="L13" s="75"/>
      <c r="M13" s="76">
        <f t="shared" si="0"/>
        <v>0</v>
      </c>
      <c r="N13" s="76">
        <f t="shared" si="1"/>
        <v>2</v>
      </c>
      <c r="O13" s="77">
        <f t="shared" si="2"/>
        <v>37</v>
      </c>
      <c r="P13" s="77">
        <f t="shared" si="3"/>
        <v>50</v>
      </c>
      <c r="Q13" s="77">
        <f t="shared" si="10"/>
        <v>1</v>
      </c>
      <c r="R13" s="77">
        <f t="shared" si="11"/>
        <v>2</v>
      </c>
      <c r="S13" s="102" t="s">
        <v>31</v>
      </c>
      <c r="V13" s="15">
        <f t="shared" si="4"/>
        <v>0</v>
      </c>
      <c r="W13" s="16">
        <f t="shared" si="5"/>
        <v>1</v>
      </c>
      <c r="X13" s="15">
        <f t="shared" si="6"/>
        <v>0</v>
      </c>
      <c r="Y13" s="16">
        <f t="shared" si="7"/>
        <v>1</v>
      </c>
      <c r="Z13" s="15">
        <f t="shared" si="8"/>
        <v>0</v>
      </c>
      <c r="AA13" s="16">
        <f t="shared" si="9"/>
        <v>0</v>
      </c>
      <c r="AL13" s="6"/>
      <c r="AM13" s="6"/>
    </row>
    <row r="16" spans="2:17" ht="25.5">
      <c r="B16" s="2"/>
      <c r="C16" s="5"/>
      <c r="D16" s="29" t="s">
        <v>18</v>
      </c>
      <c r="E16" s="29"/>
      <c r="F16" s="29"/>
      <c r="G16" s="29" t="s">
        <v>19</v>
      </c>
      <c r="H16" s="62" t="s">
        <v>29</v>
      </c>
      <c r="I16" s="62"/>
      <c r="J16" s="62" t="s">
        <v>30</v>
      </c>
      <c r="K16" s="62"/>
      <c r="L16" s="107" t="s">
        <v>20</v>
      </c>
      <c r="M16" s="107"/>
      <c r="N16" s="108" t="s">
        <v>21</v>
      </c>
      <c r="O16" s="108"/>
      <c r="P16" s="108" t="s">
        <v>22</v>
      </c>
      <c r="Q16" s="108"/>
    </row>
    <row r="17" spans="2:17" ht="28.5" customHeight="1">
      <c r="B17" s="2"/>
      <c r="C17" s="7">
        <v>1</v>
      </c>
      <c r="D17" s="52" t="s">
        <v>61</v>
      </c>
      <c r="E17" s="57"/>
      <c r="F17" s="33"/>
      <c r="G17" s="22">
        <f>+Q7+R13+Q8+R10</f>
        <v>8</v>
      </c>
      <c r="H17" s="50">
        <f>+M7+M8+N10+N13</f>
        <v>8</v>
      </c>
      <c r="I17" s="51"/>
      <c r="J17" s="50">
        <f>+N7+M13+N8+M10</f>
        <v>0</v>
      </c>
      <c r="K17" s="51"/>
      <c r="L17" s="42">
        <f>+O7+P13+O8+P10</f>
        <v>200</v>
      </c>
      <c r="M17" s="43"/>
      <c r="N17" s="48">
        <f>+P7+O13+P8+O10</f>
        <v>138</v>
      </c>
      <c r="O17" s="49"/>
      <c r="P17" s="39"/>
      <c r="Q17" s="34">
        <f>IF(N17&lt;&gt;0,+L17/N17,0)</f>
        <v>1.4492753623188406</v>
      </c>
    </row>
    <row r="18" spans="2:17" ht="28.5" customHeight="1">
      <c r="B18" s="2"/>
      <c r="C18" s="8">
        <v>2</v>
      </c>
      <c r="D18" s="53" t="s">
        <v>25</v>
      </c>
      <c r="E18" s="58"/>
      <c r="F18" s="54"/>
      <c r="G18" s="18">
        <f>+R7+Q11+Q12+Q4</f>
        <v>7</v>
      </c>
      <c r="H18" s="44">
        <f>+M4+N7+M11+M12</f>
        <v>6</v>
      </c>
      <c r="I18" s="45"/>
      <c r="J18" s="44">
        <f>+N4+M7+N11+N12</f>
        <v>3</v>
      </c>
      <c r="K18" s="45"/>
      <c r="L18" s="44">
        <f>+P7+O11+O12+O4</f>
        <v>199</v>
      </c>
      <c r="M18" s="45"/>
      <c r="N18" s="44">
        <f>+O7+P11+P12+P4</f>
        <v>190</v>
      </c>
      <c r="O18" s="45"/>
      <c r="P18" s="40"/>
      <c r="Q18" s="35">
        <f>IF(N18&lt;&gt;0,+L18/N18,0)</f>
        <v>1.0473684210526315</v>
      </c>
    </row>
    <row r="19" spans="2:17" ht="28.5" customHeight="1">
      <c r="B19" s="2"/>
      <c r="C19" s="8">
        <v>3</v>
      </c>
      <c r="D19" s="63" t="s">
        <v>26</v>
      </c>
      <c r="E19" s="58"/>
      <c r="F19" s="54"/>
      <c r="G19" s="18">
        <f>+Q5+R11+R8+R6</f>
        <v>4</v>
      </c>
      <c r="H19" s="44">
        <f>+M5+N6+N8+N11</f>
        <v>1</v>
      </c>
      <c r="I19" s="45"/>
      <c r="J19" s="44">
        <f>+N5+M6+M8+M11</f>
        <v>8</v>
      </c>
      <c r="K19" s="45"/>
      <c r="L19" s="44">
        <f>+O5+P11+P8+P6</f>
        <v>173</v>
      </c>
      <c r="M19" s="45"/>
      <c r="N19" s="44">
        <f>+P5+O11+O8+O6</f>
        <v>206</v>
      </c>
      <c r="O19" s="45"/>
      <c r="P19" s="40"/>
      <c r="Q19" s="35">
        <f>IF(N19&lt;&gt;0,+L19/N19,0)</f>
        <v>0.8398058252427184</v>
      </c>
    </row>
    <row r="20" spans="2:17" ht="28.5" customHeight="1">
      <c r="B20" s="2"/>
      <c r="C20" s="8">
        <v>4</v>
      </c>
      <c r="D20" s="55" t="s">
        <v>27</v>
      </c>
      <c r="E20" s="58"/>
      <c r="F20" s="54"/>
      <c r="G20" s="18">
        <f>+R5+Q9+R12+Q10</f>
        <v>6</v>
      </c>
      <c r="H20" s="44">
        <f>+N5+M9+M10+N12</f>
        <v>5</v>
      </c>
      <c r="I20" s="45"/>
      <c r="J20" s="44">
        <f>+M5+N9+N10+M12</f>
        <v>4</v>
      </c>
      <c r="K20" s="45"/>
      <c r="L20" s="44">
        <f>+P5+O9+P12+O10</f>
        <v>192</v>
      </c>
      <c r="M20" s="45"/>
      <c r="N20" s="44">
        <f>+O5+P9+O12+P10</f>
        <v>186</v>
      </c>
      <c r="O20" s="45"/>
      <c r="P20" s="40"/>
      <c r="Q20" s="35">
        <f>IF(N20&lt;&gt;0,+L20/N20,0)</f>
        <v>1.032258064516129</v>
      </c>
    </row>
    <row r="21" spans="2:17" ht="28.5" customHeight="1">
      <c r="B21" s="2"/>
      <c r="C21" s="9">
        <v>5</v>
      </c>
      <c r="D21" s="64" t="s">
        <v>28</v>
      </c>
      <c r="E21" s="59"/>
      <c r="F21" s="56"/>
      <c r="G21" s="17">
        <f>+Q13+R9+Q6++R4</f>
        <v>5</v>
      </c>
      <c r="H21" s="46">
        <f>+N4+M6+N9+M13</f>
        <v>2</v>
      </c>
      <c r="I21" s="47"/>
      <c r="J21" s="46">
        <f>+M4+N6+M9+N13</f>
        <v>7</v>
      </c>
      <c r="K21" s="47"/>
      <c r="L21" s="46">
        <f>+O13+P9++O6+P4</f>
        <v>161</v>
      </c>
      <c r="M21" s="47"/>
      <c r="N21" s="46">
        <f>+P13+O9+P6+O4</f>
        <v>205</v>
      </c>
      <c r="O21" s="47"/>
      <c r="P21" s="41"/>
      <c r="Q21" s="36">
        <f>IF(N21&lt;&gt;0,+L21/N21,0)</f>
        <v>0.7853658536585366</v>
      </c>
    </row>
    <row r="22" spans="2:17" ht="12.75">
      <c r="B22" s="2"/>
      <c r="C22" s="5"/>
      <c r="G22" s="10"/>
      <c r="H22" s="10"/>
      <c r="I22" s="10"/>
      <c r="J22" s="10"/>
      <c r="K22" s="10"/>
      <c r="L22" s="10"/>
      <c r="M22" s="10"/>
      <c r="Q22" s="1" t="s">
        <v>17</v>
      </c>
    </row>
    <row r="26" spans="3:17" ht="18">
      <c r="C26" s="7">
        <v>1</v>
      </c>
      <c r="D26" s="32" t="s">
        <v>61</v>
      </c>
      <c r="E26" s="57"/>
      <c r="F26" s="33"/>
      <c r="G26" s="22">
        <v>8</v>
      </c>
      <c r="H26" s="50">
        <v>8</v>
      </c>
      <c r="I26" s="51"/>
      <c r="J26" s="50">
        <v>0</v>
      </c>
      <c r="K26" s="51"/>
      <c r="L26" s="42">
        <v>200</v>
      </c>
      <c r="M26" s="43"/>
      <c r="N26" s="48">
        <v>138</v>
      </c>
      <c r="O26" s="49"/>
      <c r="P26" s="39"/>
      <c r="Q26" s="34">
        <v>1.4492753623188406</v>
      </c>
    </row>
    <row r="27" spans="3:17" ht="18">
      <c r="C27" s="8">
        <v>2</v>
      </c>
      <c r="D27" s="60" t="s">
        <v>25</v>
      </c>
      <c r="E27" s="58"/>
      <c r="F27" s="54"/>
      <c r="G27" s="18">
        <v>7</v>
      </c>
      <c r="H27" s="44">
        <v>6</v>
      </c>
      <c r="I27" s="45"/>
      <c r="J27" s="44">
        <v>3</v>
      </c>
      <c r="K27" s="45"/>
      <c r="L27" s="44">
        <v>199</v>
      </c>
      <c r="M27" s="45"/>
      <c r="N27" s="44">
        <v>190</v>
      </c>
      <c r="O27" s="45"/>
      <c r="P27" s="40"/>
      <c r="Q27" s="35">
        <v>1.0473684210526315</v>
      </c>
    </row>
    <row r="28" spans="3:17" ht="18">
      <c r="C28" s="8">
        <v>3</v>
      </c>
      <c r="D28" s="60" t="s">
        <v>27</v>
      </c>
      <c r="E28" s="58"/>
      <c r="F28" s="54"/>
      <c r="G28" s="18">
        <v>6</v>
      </c>
      <c r="H28" s="44">
        <v>5</v>
      </c>
      <c r="I28" s="45"/>
      <c r="J28" s="44">
        <v>4</v>
      </c>
      <c r="K28" s="45"/>
      <c r="L28" s="44">
        <v>192</v>
      </c>
      <c r="M28" s="45"/>
      <c r="N28" s="44">
        <v>186</v>
      </c>
      <c r="O28" s="45"/>
      <c r="P28" s="40"/>
      <c r="Q28" s="35">
        <v>1.032258064516129</v>
      </c>
    </row>
    <row r="29" spans="3:17" ht="18">
      <c r="C29" s="8">
        <v>4</v>
      </c>
      <c r="D29" s="60" t="s">
        <v>28</v>
      </c>
      <c r="E29" s="58"/>
      <c r="F29" s="54"/>
      <c r="G29" s="18">
        <v>5</v>
      </c>
      <c r="H29" s="44">
        <v>2</v>
      </c>
      <c r="I29" s="45"/>
      <c r="J29" s="44">
        <v>7</v>
      </c>
      <c r="K29" s="45"/>
      <c r="L29" s="44">
        <v>161</v>
      </c>
      <c r="M29" s="45"/>
      <c r="N29" s="44">
        <v>205</v>
      </c>
      <c r="O29" s="45"/>
      <c r="P29" s="40"/>
      <c r="Q29" s="35">
        <v>0.7853658536585366</v>
      </c>
    </row>
    <row r="30" spans="3:17" ht="18">
      <c r="C30" s="9">
        <v>5</v>
      </c>
      <c r="D30" s="61" t="s">
        <v>26</v>
      </c>
      <c r="E30" s="59"/>
      <c r="F30" s="56"/>
      <c r="G30" s="17">
        <v>4</v>
      </c>
      <c r="H30" s="46">
        <v>1</v>
      </c>
      <c r="I30" s="47"/>
      <c r="J30" s="46">
        <v>8</v>
      </c>
      <c r="K30" s="47"/>
      <c r="L30" s="46">
        <v>173</v>
      </c>
      <c r="M30" s="47"/>
      <c r="N30" s="46">
        <v>206</v>
      </c>
      <c r="O30" s="47"/>
      <c r="P30" s="41"/>
      <c r="Q30" s="36">
        <v>0.8398058252427184</v>
      </c>
    </row>
  </sheetData>
  <mergeCells count="10">
    <mergeCell ref="B3:C3"/>
    <mergeCell ref="G3:H3"/>
    <mergeCell ref="I3:J3"/>
    <mergeCell ref="K3:L3"/>
    <mergeCell ref="Q3:R3"/>
    <mergeCell ref="M3:N3"/>
    <mergeCell ref="L16:M16"/>
    <mergeCell ref="N16:O16"/>
    <mergeCell ref="P16:Q16"/>
    <mergeCell ref="O3:P3"/>
  </mergeCells>
  <printOptions/>
  <pageMargins left="0.38" right="0.22" top="0.36" bottom="1" header="0.22" footer="0.4921259845"/>
  <pageSetup fitToHeight="1" fitToWidth="1" horizontalDpi="600" verticalDpi="600" orientation="landscape" paperSize="9" scale="96" r:id="rId2"/>
  <colBreaks count="1" manualBreakCount="1">
    <brk id="11" max="65535" man="1"/>
  </colBreaks>
  <ignoredErrors>
    <ignoredError sqref="W13 W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B1:AM30"/>
  <sheetViews>
    <sheetView showGridLines="0" zoomScale="85" zoomScaleNormal="85" workbookViewId="0" topLeftCell="A1">
      <selection activeCell="A1" sqref="A1"/>
    </sheetView>
  </sheetViews>
  <sheetFormatPr defaultColWidth="9.00390625" defaultRowHeight="12.75"/>
  <cols>
    <col min="1" max="1" width="1.875" style="3" customWidth="1"/>
    <col min="2" max="2" width="4.625" style="3" bestFit="1" customWidth="1"/>
    <col min="3" max="3" width="15.00390625" style="3" bestFit="1" customWidth="1"/>
    <col min="4" max="4" width="21.375" style="3" customWidth="1"/>
    <col min="5" max="5" width="1.875" style="3" customWidth="1"/>
    <col min="6" max="6" width="23.125" style="3" customWidth="1"/>
    <col min="7" max="12" width="5.875" style="3" customWidth="1"/>
    <col min="13" max="17" width="9.125" style="3" customWidth="1"/>
    <col min="18" max="18" width="9.00390625" style="3" customWidth="1"/>
    <col min="19" max="19" width="18.375" style="3" customWidth="1"/>
    <col min="20" max="16384" width="9.125" style="3" customWidth="1"/>
  </cols>
  <sheetData>
    <row r="1" spans="2:21" ht="13.5" thickBot="1">
      <c r="B1" s="2"/>
      <c r="C1" s="5"/>
      <c r="G1" s="10"/>
      <c r="H1" s="10"/>
      <c r="I1" s="10"/>
      <c r="T1" s="6"/>
      <c r="U1" s="6"/>
    </row>
    <row r="2" spans="2:21" ht="24" thickBot="1">
      <c r="B2" s="11" t="s">
        <v>4</v>
      </c>
      <c r="C2" s="12"/>
      <c r="D2" s="12"/>
      <c r="E2" s="12"/>
      <c r="F2" s="12"/>
      <c r="G2" s="14"/>
      <c r="H2" s="14"/>
      <c r="I2" s="14"/>
      <c r="J2" s="12"/>
      <c r="K2" s="12"/>
      <c r="L2" s="12"/>
      <c r="M2" s="12"/>
      <c r="N2" s="12"/>
      <c r="O2" s="12"/>
      <c r="P2" s="12"/>
      <c r="Q2" s="12"/>
      <c r="R2" s="12"/>
      <c r="S2" s="13"/>
      <c r="T2" s="6"/>
      <c r="U2" s="6"/>
    </row>
    <row r="3" spans="2:19" ht="16.5" thickBot="1">
      <c r="B3" s="109" t="s">
        <v>3</v>
      </c>
      <c r="C3" s="106"/>
      <c r="D3" s="19" t="s">
        <v>5</v>
      </c>
      <c r="E3" s="19"/>
      <c r="F3" s="19" t="s">
        <v>5</v>
      </c>
      <c r="G3" s="105" t="s">
        <v>0</v>
      </c>
      <c r="H3" s="106"/>
      <c r="I3" s="105" t="s">
        <v>1</v>
      </c>
      <c r="J3" s="106"/>
      <c r="K3" s="105" t="s">
        <v>2</v>
      </c>
      <c r="L3" s="106"/>
      <c r="M3" s="105" t="s">
        <v>23</v>
      </c>
      <c r="N3" s="106"/>
      <c r="O3" s="105" t="s">
        <v>24</v>
      </c>
      <c r="P3" s="106"/>
      <c r="Q3" s="105" t="s">
        <v>15</v>
      </c>
      <c r="R3" s="106"/>
      <c r="S3" s="20"/>
    </row>
    <row r="4" spans="2:39" ht="18">
      <c r="B4" s="23">
        <v>1</v>
      </c>
      <c r="C4" s="21" t="s">
        <v>16</v>
      </c>
      <c r="D4" s="83" t="str">
        <f>+$D$18</f>
        <v>Nová Včelnice</v>
      </c>
      <c r="E4" s="84"/>
      <c r="F4" s="95" t="str">
        <f>+$D$21</f>
        <v>Vyškov</v>
      </c>
      <c r="G4" s="66">
        <v>13</v>
      </c>
      <c r="H4" s="66">
        <v>25</v>
      </c>
      <c r="I4" s="66">
        <v>12</v>
      </c>
      <c r="J4" s="67">
        <v>25</v>
      </c>
      <c r="K4" s="67"/>
      <c r="L4" s="67"/>
      <c r="M4" s="68">
        <f aca="true" t="shared" si="0" ref="M4:M13">+V4+X4+Z4</f>
        <v>0</v>
      </c>
      <c r="N4" s="68">
        <f aca="true" t="shared" si="1" ref="N4:N13">+W4+Y4+AA4</f>
        <v>2</v>
      </c>
      <c r="O4" s="69">
        <f aca="true" t="shared" si="2" ref="O4:O13">+G4+I4+K4</f>
        <v>25</v>
      </c>
      <c r="P4" s="69">
        <f aca="true" t="shared" si="3" ref="P4:P13">+H4+J4+L4</f>
        <v>50</v>
      </c>
      <c r="Q4" s="69">
        <f>IF(M4&gt;N4,2,1)</f>
        <v>1</v>
      </c>
      <c r="R4" s="69">
        <f>IF(M4&lt;N4,2,1)</f>
        <v>2</v>
      </c>
      <c r="S4" s="100" t="s">
        <v>41</v>
      </c>
      <c r="V4" s="15">
        <f aca="true" t="shared" si="4" ref="V4:V13">IF(G4&gt;H4,1,0)</f>
        <v>0</v>
      </c>
      <c r="W4" s="16">
        <f aca="true" t="shared" si="5" ref="W4:W13">IF(H4&gt;G4,1,0)</f>
        <v>1</v>
      </c>
      <c r="X4" s="15">
        <f aca="true" t="shared" si="6" ref="X4:X13">IF(I4&gt;J4,1,0)</f>
        <v>0</v>
      </c>
      <c r="Y4" s="16">
        <f aca="true" t="shared" si="7" ref="Y4:Y13">IF(J4&gt;I4,1,0)</f>
        <v>1</v>
      </c>
      <c r="Z4" s="15">
        <f aca="true" t="shared" si="8" ref="Z4:Z13">IF(K4&gt;L4,1,0)</f>
        <v>0</v>
      </c>
      <c r="AA4" s="16">
        <f aca="true" t="shared" si="9" ref="AA4:AA13">IF(L4&gt;K4,1,0)</f>
        <v>0</v>
      </c>
      <c r="AL4" s="6"/>
      <c r="AM4" s="6"/>
    </row>
    <row r="5" spans="2:39" ht="18">
      <c r="B5" s="28">
        <v>2</v>
      </c>
      <c r="C5" s="26" t="s">
        <v>7</v>
      </c>
      <c r="D5" s="96" t="str">
        <f>+$D$19</f>
        <v>Lužice</v>
      </c>
      <c r="E5" s="87"/>
      <c r="F5" s="97" t="str">
        <f>+$D$20</f>
        <v>Uherský Brod</v>
      </c>
      <c r="G5" s="70">
        <v>14</v>
      </c>
      <c r="H5" s="70">
        <v>25</v>
      </c>
      <c r="I5" s="70">
        <v>22</v>
      </c>
      <c r="J5" s="71">
        <v>25</v>
      </c>
      <c r="K5" s="71"/>
      <c r="L5" s="71"/>
      <c r="M5" s="72">
        <f t="shared" si="0"/>
        <v>0</v>
      </c>
      <c r="N5" s="72">
        <f t="shared" si="1"/>
        <v>2</v>
      </c>
      <c r="O5" s="73">
        <f t="shared" si="2"/>
        <v>36</v>
      </c>
      <c r="P5" s="73">
        <f t="shared" si="3"/>
        <v>50</v>
      </c>
      <c r="Q5" s="73">
        <f aca="true" t="shared" si="10" ref="Q5:Q13">IF(M5&gt;N5,2,1)</f>
        <v>1</v>
      </c>
      <c r="R5" s="73">
        <f aca="true" t="shared" si="11" ref="R5:R13">IF(M5&lt;N5,2,1)</f>
        <v>2</v>
      </c>
      <c r="S5" s="101" t="s">
        <v>42</v>
      </c>
      <c r="V5" s="15">
        <f t="shared" si="4"/>
        <v>0</v>
      </c>
      <c r="W5" s="16">
        <f t="shared" si="5"/>
        <v>1</v>
      </c>
      <c r="X5" s="15">
        <f t="shared" si="6"/>
        <v>0</v>
      </c>
      <c r="Y5" s="16">
        <f t="shared" si="7"/>
        <v>1</v>
      </c>
      <c r="Z5" s="15">
        <f t="shared" si="8"/>
        <v>0</v>
      </c>
      <c r="AA5" s="16">
        <f t="shared" si="9"/>
        <v>0</v>
      </c>
      <c r="AL5" s="6"/>
      <c r="AM5" s="6"/>
    </row>
    <row r="6" spans="2:39" ht="18">
      <c r="B6" s="28">
        <v>3</v>
      </c>
      <c r="C6" s="26" t="s">
        <v>12</v>
      </c>
      <c r="D6" s="98" t="str">
        <f>+$D$21</f>
        <v>Vyškov</v>
      </c>
      <c r="E6" s="87"/>
      <c r="F6" s="96" t="str">
        <f>+$D$19</f>
        <v>Lužice</v>
      </c>
      <c r="G6" s="70">
        <v>25</v>
      </c>
      <c r="H6" s="70">
        <v>10</v>
      </c>
      <c r="I6" s="70">
        <v>25</v>
      </c>
      <c r="J6" s="71">
        <v>16</v>
      </c>
      <c r="K6" s="71"/>
      <c r="L6" s="71"/>
      <c r="M6" s="72">
        <f t="shared" si="0"/>
        <v>2</v>
      </c>
      <c r="N6" s="72">
        <f t="shared" si="1"/>
        <v>0</v>
      </c>
      <c r="O6" s="73">
        <f t="shared" si="2"/>
        <v>50</v>
      </c>
      <c r="P6" s="73">
        <f t="shared" si="3"/>
        <v>26</v>
      </c>
      <c r="Q6" s="73">
        <f t="shared" si="10"/>
        <v>2</v>
      </c>
      <c r="R6" s="73">
        <f t="shared" si="11"/>
        <v>1</v>
      </c>
      <c r="S6" s="101" t="s">
        <v>42</v>
      </c>
      <c r="V6" s="15">
        <f t="shared" si="4"/>
        <v>1</v>
      </c>
      <c r="W6" s="16">
        <f t="shared" si="5"/>
        <v>0</v>
      </c>
      <c r="X6" s="15">
        <f t="shared" si="6"/>
        <v>1</v>
      </c>
      <c r="Y6" s="16">
        <f t="shared" si="7"/>
        <v>0</v>
      </c>
      <c r="Z6" s="15">
        <f t="shared" si="8"/>
        <v>0</v>
      </c>
      <c r="AA6" s="16">
        <f t="shared" si="9"/>
        <v>0</v>
      </c>
      <c r="AL6" s="6"/>
      <c r="AM6" s="6"/>
    </row>
    <row r="7" spans="2:37" ht="18">
      <c r="B7" s="28">
        <v>4</v>
      </c>
      <c r="C7" s="26" t="s">
        <v>6</v>
      </c>
      <c r="D7" s="86" t="str">
        <f>+$D$17</f>
        <v>Kojetín</v>
      </c>
      <c r="E7" s="87"/>
      <c r="F7" s="88" t="str">
        <f>+$D$18</f>
        <v>Nová Včelnice</v>
      </c>
      <c r="G7" s="70">
        <v>25</v>
      </c>
      <c r="H7" s="70">
        <v>15</v>
      </c>
      <c r="I7" s="70">
        <v>25</v>
      </c>
      <c r="J7" s="71">
        <v>7</v>
      </c>
      <c r="K7" s="71"/>
      <c r="L7" s="71"/>
      <c r="M7" s="72">
        <f t="shared" si="0"/>
        <v>2</v>
      </c>
      <c r="N7" s="72">
        <f t="shared" si="1"/>
        <v>0</v>
      </c>
      <c r="O7" s="73">
        <f t="shared" si="2"/>
        <v>50</v>
      </c>
      <c r="P7" s="73">
        <f t="shared" si="3"/>
        <v>22</v>
      </c>
      <c r="Q7" s="73">
        <f t="shared" si="10"/>
        <v>2</v>
      </c>
      <c r="R7" s="73">
        <f t="shared" si="11"/>
        <v>1</v>
      </c>
      <c r="S7" s="101" t="s">
        <v>43</v>
      </c>
      <c r="T7" s="4"/>
      <c r="U7" s="4"/>
      <c r="V7" s="15">
        <f t="shared" si="4"/>
        <v>1</v>
      </c>
      <c r="W7" s="16">
        <f t="shared" si="5"/>
        <v>0</v>
      </c>
      <c r="X7" s="15">
        <f t="shared" si="6"/>
        <v>1</v>
      </c>
      <c r="Y7" s="16">
        <f t="shared" si="7"/>
        <v>0</v>
      </c>
      <c r="Z7" s="15">
        <f t="shared" si="8"/>
        <v>0</v>
      </c>
      <c r="AA7" s="16">
        <f t="shared" si="9"/>
        <v>0</v>
      </c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2:39" ht="18">
      <c r="B8" s="28">
        <v>5</v>
      </c>
      <c r="C8" s="26" t="s">
        <v>8</v>
      </c>
      <c r="D8" s="86" t="str">
        <f>+$D$17</f>
        <v>Kojetín</v>
      </c>
      <c r="E8" s="87"/>
      <c r="F8" s="96" t="str">
        <f>+$D$19</f>
        <v>Lužice</v>
      </c>
      <c r="G8" s="70">
        <v>25</v>
      </c>
      <c r="H8" s="70">
        <v>6</v>
      </c>
      <c r="I8" s="70">
        <v>25</v>
      </c>
      <c r="J8" s="71">
        <v>18</v>
      </c>
      <c r="K8" s="71"/>
      <c r="L8" s="71"/>
      <c r="M8" s="72">
        <f t="shared" si="0"/>
        <v>2</v>
      </c>
      <c r="N8" s="72">
        <f t="shared" si="1"/>
        <v>0</v>
      </c>
      <c r="O8" s="73">
        <f t="shared" si="2"/>
        <v>50</v>
      </c>
      <c r="P8" s="73">
        <f t="shared" si="3"/>
        <v>24</v>
      </c>
      <c r="Q8" s="73">
        <f t="shared" si="10"/>
        <v>2</v>
      </c>
      <c r="R8" s="73">
        <f t="shared" si="11"/>
        <v>1</v>
      </c>
      <c r="S8" s="101" t="s">
        <v>41</v>
      </c>
      <c r="V8" s="15">
        <f t="shared" si="4"/>
        <v>1</v>
      </c>
      <c r="W8" s="16">
        <f t="shared" si="5"/>
        <v>0</v>
      </c>
      <c r="X8" s="15">
        <f t="shared" si="6"/>
        <v>1</v>
      </c>
      <c r="Y8" s="16">
        <f t="shared" si="7"/>
        <v>0</v>
      </c>
      <c r="Z8" s="15">
        <f t="shared" si="8"/>
        <v>0</v>
      </c>
      <c r="AA8" s="16">
        <f t="shared" si="9"/>
        <v>0</v>
      </c>
      <c r="AL8" s="6"/>
      <c r="AM8" s="6"/>
    </row>
    <row r="9" spans="2:39" ht="18">
      <c r="B9" s="28">
        <v>6</v>
      </c>
      <c r="C9" s="26" t="s">
        <v>9</v>
      </c>
      <c r="D9" s="97" t="str">
        <f>+$D$20</f>
        <v>Uherský Brod</v>
      </c>
      <c r="E9" s="87"/>
      <c r="F9" s="98" t="str">
        <f>+$D$21</f>
        <v>Vyškov</v>
      </c>
      <c r="G9" s="70">
        <v>21</v>
      </c>
      <c r="H9" s="70">
        <v>25</v>
      </c>
      <c r="I9" s="70">
        <v>18</v>
      </c>
      <c r="J9" s="71">
        <v>25</v>
      </c>
      <c r="K9" s="71"/>
      <c r="L9" s="71"/>
      <c r="M9" s="72">
        <f t="shared" si="0"/>
        <v>0</v>
      </c>
      <c r="N9" s="72">
        <f t="shared" si="1"/>
        <v>2</v>
      </c>
      <c r="O9" s="73">
        <f t="shared" si="2"/>
        <v>39</v>
      </c>
      <c r="P9" s="73">
        <f t="shared" si="3"/>
        <v>50</v>
      </c>
      <c r="Q9" s="73">
        <f t="shared" si="10"/>
        <v>1</v>
      </c>
      <c r="R9" s="73">
        <f t="shared" si="11"/>
        <v>2</v>
      </c>
      <c r="S9" s="101" t="s">
        <v>42</v>
      </c>
      <c r="V9" s="15">
        <f t="shared" si="4"/>
        <v>0</v>
      </c>
      <c r="W9" s="16">
        <f t="shared" si="5"/>
        <v>1</v>
      </c>
      <c r="X9" s="15">
        <f t="shared" si="6"/>
        <v>0</v>
      </c>
      <c r="Y9" s="16">
        <f t="shared" si="7"/>
        <v>1</v>
      </c>
      <c r="Z9" s="15">
        <f t="shared" si="8"/>
        <v>0</v>
      </c>
      <c r="AA9" s="16">
        <f t="shared" si="9"/>
        <v>0</v>
      </c>
      <c r="AL9" s="6"/>
      <c r="AM9" s="6"/>
    </row>
    <row r="10" spans="2:39" ht="18">
      <c r="B10" s="28">
        <v>7</v>
      </c>
      <c r="C10" s="26" t="s">
        <v>13</v>
      </c>
      <c r="D10" s="97" t="str">
        <f>+$D$20</f>
        <v>Uherský Brod</v>
      </c>
      <c r="E10" s="87"/>
      <c r="F10" s="86" t="str">
        <f>+$D$17</f>
        <v>Kojetín</v>
      </c>
      <c r="G10" s="70">
        <v>25</v>
      </c>
      <c r="H10" s="70">
        <v>18</v>
      </c>
      <c r="I10" s="70">
        <v>19</v>
      </c>
      <c r="J10" s="71">
        <v>25</v>
      </c>
      <c r="K10" s="71">
        <v>7</v>
      </c>
      <c r="L10" s="71">
        <v>15</v>
      </c>
      <c r="M10" s="72">
        <f t="shared" si="0"/>
        <v>1</v>
      </c>
      <c r="N10" s="72">
        <f t="shared" si="1"/>
        <v>2</v>
      </c>
      <c r="O10" s="73">
        <f t="shared" si="2"/>
        <v>51</v>
      </c>
      <c r="P10" s="73">
        <f t="shared" si="3"/>
        <v>58</v>
      </c>
      <c r="Q10" s="73">
        <f t="shared" si="10"/>
        <v>1</v>
      </c>
      <c r="R10" s="73">
        <f t="shared" si="11"/>
        <v>2</v>
      </c>
      <c r="S10" s="101" t="s">
        <v>33</v>
      </c>
      <c r="V10" s="15">
        <f t="shared" si="4"/>
        <v>1</v>
      </c>
      <c r="W10" s="16">
        <f t="shared" si="5"/>
        <v>0</v>
      </c>
      <c r="X10" s="15">
        <f t="shared" si="6"/>
        <v>0</v>
      </c>
      <c r="Y10" s="16">
        <f t="shared" si="7"/>
        <v>1</v>
      </c>
      <c r="Z10" s="15">
        <f t="shared" si="8"/>
        <v>0</v>
      </c>
      <c r="AA10" s="16">
        <f t="shared" si="9"/>
        <v>1</v>
      </c>
      <c r="AL10" s="6"/>
      <c r="AM10" s="6"/>
    </row>
    <row r="11" spans="2:39" ht="18">
      <c r="B11" s="28">
        <v>8</v>
      </c>
      <c r="C11" s="26" t="s">
        <v>14</v>
      </c>
      <c r="D11" s="88" t="str">
        <f>+$D$18</f>
        <v>Nová Včelnice</v>
      </c>
      <c r="E11" s="87"/>
      <c r="F11" s="96" t="str">
        <f>+$D$19</f>
        <v>Lužice</v>
      </c>
      <c r="G11" s="70">
        <v>25</v>
      </c>
      <c r="H11" s="70">
        <v>20</v>
      </c>
      <c r="I11" s="70">
        <v>25</v>
      </c>
      <c r="J11" s="71">
        <v>18</v>
      </c>
      <c r="K11" s="71"/>
      <c r="L11" s="71"/>
      <c r="M11" s="72">
        <f t="shared" si="0"/>
        <v>2</v>
      </c>
      <c r="N11" s="72">
        <f t="shared" si="1"/>
        <v>0</v>
      </c>
      <c r="O11" s="73">
        <f t="shared" si="2"/>
        <v>50</v>
      </c>
      <c r="P11" s="73">
        <f t="shared" si="3"/>
        <v>38</v>
      </c>
      <c r="Q11" s="73">
        <f t="shared" si="10"/>
        <v>2</v>
      </c>
      <c r="R11" s="73">
        <f t="shared" si="11"/>
        <v>1</v>
      </c>
      <c r="S11" s="101" t="s">
        <v>43</v>
      </c>
      <c r="V11" s="15">
        <f t="shared" si="4"/>
        <v>1</v>
      </c>
      <c r="W11" s="16">
        <f t="shared" si="5"/>
        <v>0</v>
      </c>
      <c r="X11" s="15">
        <f t="shared" si="6"/>
        <v>1</v>
      </c>
      <c r="Y11" s="16">
        <f t="shared" si="7"/>
        <v>0</v>
      </c>
      <c r="Z11" s="15">
        <f t="shared" si="8"/>
        <v>0</v>
      </c>
      <c r="AA11" s="16">
        <f t="shared" si="9"/>
        <v>0</v>
      </c>
      <c r="AL11" s="6"/>
      <c r="AM11" s="6"/>
    </row>
    <row r="12" spans="2:39" ht="18">
      <c r="B12" s="28">
        <v>9</v>
      </c>
      <c r="C12" s="26" t="s">
        <v>11</v>
      </c>
      <c r="D12" s="88" t="str">
        <f>+$D$18</f>
        <v>Nová Včelnice</v>
      </c>
      <c r="E12" s="87"/>
      <c r="F12" s="97" t="str">
        <f>+$D$20</f>
        <v>Uherský Brod</v>
      </c>
      <c r="G12" s="70">
        <v>23</v>
      </c>
      <c r="H12" s="70">
        <v>25</v>
      </c>
      <c r="I12" s="70">
        <v>24</v>
      </c>
      <c r="J12" s="71">
        <v>26</v>
      </c>
      <c r="K12" s="71"/>
      <c r="L12" s="71"/>
      <c r="M12" s="72">
        <f t="shared" si="0"/>
        <v>0</v>
      </c>
      <c r="N12" s="72">
        <f t="shared" si="1"/>
        <v>2</v>
      </c>
      <c r="O12" s="73">
        <f t="shared" si="2"/>
        <v>47</v>
      </c>
      <c r="P12" s="73">
        <f t="shared" si="3"/>
        <v>51</v>
      </c>
      <c r="Q12" s="73">
        <f t="shared" si="10"/>
        <v>1</v>
      </c>
      <c r="R12" s="73">
        <f t="shared" si="11"/>
        <v>2</v>
      </c>
      <c r="S12" s="101" t="s">
        <v>43</v>
      </c>
      <c r="V12" s="15">
        <f t="shared" si="4"/>
        <v>0</v>
      </c>
      <c r="W12" s="16">
        <f t="shared" si="5"/>
        <v>1</v>
      </c>
      <c r="X12" s="15">
        <f t="shared" si="6"/>
        <v>0</v>
      </c>
      <c r="Y12" s="16">
        <f t="shared" si="7"/>
        <v>1</v>
      </c>
      <c r="Z12" s="15">
        <f t="shared" si="8"/>
        <v>0</v>
      </c>
      <c r="AA12" s="16">
        <f t="shared" si="9"/>
        <v>0</v>
      </c>
      <c r="AL12" s="6"/>
      <c r="AM12" s="6"/>
    </row>
    <row r="13" spans="2:39" ht="18">
      <c r="B13" s="37">
        <v>10</v>
      </c>
      <c r="C13" s="25" t="s">
        <v>10</v>
      </c>
      <c r="D13" s="99" t="str">
        <f>+$D$21</f>
        <v>Vyškov</v>
      </c>
      <c r="E13" s="90"/>
      <c r="F13" s="91" t="str">
        <f>+$D$17</f>
        <v>Kojetín</v>
      </c>
      <c r="G13" s="74">
        <v>14</v>
      </c>
      <c r="H13" s="74">
        <v>25</v>
      </c>
      <c r="I13" s="74">
        <v>22</v>
      </c>
      <c r="J13" s="75">
        <v>25</v>
      </c>
      <c r="K13" s="75"/>
      <c r="L13" s="75"/>
      <c r="M13" s="76">
        <f t="shared" si="0"/>
        <v>0</v>
      </c>
      <c r="N13" s="76">
        <f t="shared" si="1"/>
        <v>2</v>
      </c>
      <c r="O13" s="77">
        <f t="shared" si="2"/>
        <v>36</v>
      </c>
      <c r="P13" s="77">
        <f t="shared" si="3"/>
        <v>50</v>
      </c>
      <c r="Q13" s="77">
        <f t="shared" si="10"/>
        <v>1</v>
      </c>
      <c r="R13" s="77">
        <f t="shared" si="11"/>
        <v>2</v>
      </c>
      <c r="S13" s="102" t="s">
        <v>44</v>
      </c>
      <c r="V13" s="15">
        <f t="shared" si="4"/>
        <v>0</v>
      </c>
      <c r="W13" s="16">
        <f t="shared" si="5"/>
        <v>1</v>
      </c>
      <c r="X13" s="15">
        <f t="shared" si="6"/>
        <v>0</v>
      </c>
      <c r="Y13" s="16">
        <f t="shared" si="7"/>
        <v>1</v>
      </c>
      <c r="Z13" s="15">
        <f t="shared" si="8"/>
        <v>0</v>
      </c>
      <c r="AA13" s="16">
        <f t="shared" si="9"/>
        <v>0</v>
      </c>
      <c r="AL13" s="6"/>
      <c r="AM13" s="6"/>
    </row>
    <row r="16" spans="2:17" ht="25.5">
      <c r="B16" s="2"/>
      <c r="C16" s="5"/>
      <c r="D16" s="29" t="s">
        <v>18</v>
      </c>
      <c r="E16" s="29"/>
      <c r="F16" s="29"/>
      <c r="G16" s="29" t="s">
        <v>19</v>
      </c>
      <c r="H16" s="62" t="s">
        <v>29</v>
      </c>
      <c r="I16" s="62"/>
      <c r="J16" s="62" t="s">
        <v>30</v>
      </c>
      <c r="K16" s="62"/>
      <c r="L16" s="107" t="s">
        <v>20</v>
      </c>
      <c r="M16" s="107"/>
      <c r="N16" s="108" t="s">
        <v>21</v>
      </c>
      <c r="O16" s="108"/>
      <c r="P16" s="108" t="s">
        <v>22</v>
      </c>
      <c r="Q16" s="108"/>
    </row>
    <row r="17" spans="2:17" ht="28.5" customHeight="1">
      <c r="B17" s="2"/>
      <c r="C17" s="7">
        <v>1</v>
      </c>
      <c r="D17" s="52" t="s">
        <v>36</v>
      </c>
      <c r="E17" s="57"/>
      <c r="F17" s="33"/>
      <c r="G17" s="22">
        <f>+Q7+R13+Q8+R10</f>
        <v>8</v>
      </c>
      <c r="H17" s="50">
        <f>+M7+M8+N10+N13</f>
        <v>8</v>
      </c>
      <c r="I17" s="51"/>
      <c r="J17" s="50">
        <f>+N7+M13+N8+M10</f>
        <v>1</v>
      </c>
      <c r="K17" s="51"/>
      <c r="L17" s="42">
        <f>+O7+P13+O8+P10</f>
        <v>208</v>
      </c>
      <c r="M17" s="43"/>
      <c r="N17" s="48">
        <f>+P7+O13+P8+O10</f>
        <v>133</v>
      </c>
      <c r="O17" s="49"/>
      <c r="P17" s="39"/>
      <c r="Q17" s="34">
        <f>IF(N17&lt;&gt;0,+L17/N17,0)</f>
        <v>1.5639097744360901</v>
      </c>
    </row>
    <row r="18" spans="2:17" ht="28.5" customHeight="1">
      <c r="B18" s="2"/>
      <c r="C18" s="8">
        <v>2</v>
      </c>
      <c r="D18" s="53" t="s">
        <v>37</v>
      </c>
      <c r="E18" s="58"/>
      <c r="F18" s="54"/>
      <c r="G18" s="18">
        <f>+R7+Q11+Q12+Q4</f>
        <v>5</v>
      </c>
      <c r="H18" s="44">
        <f>+M4+N7+M11+M12</f>
        <v>2</v>
      </c>
      <c r="I18" s="45"/>
      <c r="J18" s="44">
        <f>+N4+M7+N11+N12</f>
        <v>6</v>
      </c>
      <c r="K18" s="45"/>
      <c r="L18" s="44">
        <f>+P7+O11+O12+O4</f>
        <v>144</v>
      </c>
      <c r="M18" s="45"/>
      <c r="N18" s="44">
        <f>+O7+P11+P12+P4</f>
        <v>189</v>
      </c>
      <c r="O18" s="45"/>
      <c r="P18" s="40"/>
      <c r="Q18" s="35">
        <f>IF(N18&lt;&gt;0,+L18/N18,0)</f>
        <v>0.7619047619047619</v>
      </c>
    </row>
    <row r="19" spans="2:17" ht="28.5" customHeight="1">
      <c r="B19" s="2"/>
      <c r="C19" s="8">
        <v>3</v>
      </c>
      <c r="D19" s="63" t="s">
        <v>38</v>
      </c>
      <c r="E19" s="58"/>
      <c r="F19" s="54"/>
      <c r="G19" s="18">
        <f>+Q5+R11+R8+R6</f>
        <v>4</v>
      </c>
      <c r="H19" s="44">
        <f>+M5+N6+N8+N11</f>
        <v>0</v>
      </c>
      <c r="I19" s="45"/>
      <c r="J19" s="44">
        <f>+N5+M6+M8+M11</f>
        <v>8</v>
      </c>
      <c r="K19" s="45"/>
      <c r="L19" s="44">
        <f>+O5+P11+P8+P6</f>
        <v>124</v>
      </c>
      <c r="M19" s="45"/>
      <c r="N19" s="44">
        <f>+P5+O11+O8+O6</f>
        <v>200</v>
      </c>
      <c r="O19" s="45"/>
      <c r="P19" s="40"/>
      <c r="Q19" s="35">
        <f>IF(N19&lt;&gt;0,+L19/N19,0)</f>
        <v>0.62</v>
      </c>
    </row>
    <row r="20" spans="2:17" ht="28.5" customHeight="1">
      <c r="B20" s="2"/>
      <c r="C20" s="8">
        <v>4</v>
      </c>
      <c r="D20" s="55" t="s">
        <v>39</v>
      </c>
      <c r="E20" s="58"/>
      <c r="F20" s="54"/>
      <c r="G20" s="18">
        <f>+R5+Q9+R12+Q10</f>
        <v>6</v>
      </c>
      <c r="H20" s="44">
        <f>+N5+M9+M10+N12</f>
        <v>5</v>
      </c>
      <c r="I20" s="45"/>
      <c r="J20" s="44">
        <f>+M5+N9+N10+M12</f>
        <v>4</v>
      </c>
      <c r="K20" s="45"/>
      <c r="L20" s="44">
        <f>+P5+O9+P12+O10</f>
        <v>191</v>
      </c>
      <c r="M20" s="45"/>
      <c r="N20" s="44">
        <f>+O5+P9+O12+P10</f>
        <v>191</v>
      </c>
      <c r="O20" s="45"/>
      <c r="P20" s="40"/>
      <c r="Q20" s="35">
        <f>IF(N20&lt;&gt;0,+L20/N20,0)</f>
        <v>1</v>
      </c>
    </row>
    <row r="21" spans="2:17" ht="28.5" customHeight="1">
      <c r="B21" s="2"/>
      <c r="C21" s="9">
        <v>5</v>
      </c>
      <c r="D21" s="64" t="s">
        <v>40</v>
      </c>
      <c r="E21" s="59"/>
      <c r="F21" s="56"/>
      <c r="G21" s="17">
        <f>+Q13+R9+Q6++R4</f>
        <v>7</v>
      </c>
      <c r="H21" s="46">
        <f>+N4+M6+N9+M13</f>
        <v>6</v>
      </c>
      <c r="I21" s="47"/>
      <c r="J21" s="46">
        <f>+M4+N6+M9+N13</f>
        <v>2</v>
      </c>
      <c r="K21" s="47"/>
      <c r="L21" s="46">
        <f>+O13+P9++O6+P4</f>
        <v>186</v>
      </c>
      <c r="M21" s="47"/>
      <c r="N21" s="46">
        <f>+P13+O9+P6+O4</f>
        <v>140</v>
      </c>
      <c r="O21" s="47"/>
      <c r="P21" s="41"/>
      <c r="Q21" s="36">
        <f>IF(N21&lt;&gt;0,+L21/N21,0)</f>
        <v>1.3285714285714285</v>
      </c>
    </row>
    <row r="22" spans="2:17" ht="12.75">
      <c r="B22" s="2"/>
      <c r="C22" s="5"/>
      <c r="G22" s="10"/>
      <c r="H22" s="10"/>
      <c r="I22" s="10"/>
      <c r="J22" s="10"/>
      <c r="K22" s="10"/>
      <c r="L22" s="10"/>
      <c r="M22" s="10"/>
      <c r="Q22" s="1" t="s">
        <v>17</v>
      </c>
    </row>
    <row r="26" spans="3:17" ht="18">
      <c r="C26" s="7">
        <v>1</v>
      </c>
      <c r="D26" s="32" t="s">
        <v>36</v>
      </c>
      <c r="E26" s="57"/>
      <c r="F26" s="33"/>
      <c r="G26" s="22">
        <v>8</v>
      </c>
      <c r="H26" s="50">
        <v>8</v>
      </c>
      <c r="I26" s="51"/>
      <c r="J26" s="50">
        <v>1</v>
      </c>
      <c r="K26" s="51"/>
      <c r="L26" s="42">
        <v>208</v>
      </c>
      <c r="M26" s="43"/>
      <c r="N26" s="48">
        <v>133</v>
      </c>
      <c r="O26" s="49"/>
      <c r="P26" s="39"/>
      <c r="Q26" s="34">
        <v>1.5639097744360901</v>
      </c>
    </row>
    <row r="27" spans="3:17" ht="18">
      <c r="C27" s="8">
        <v>2</v>
      </c>
      <c r="D27" s="60" t="s">
        <v>40</v>
      </c>
      <c r="E27" s="58"/>
      <c r="F27" s="54"/>
      <c r="G27" s="18">
        <v>7</v>
      </c>
      <c r="H27" s="44">
        <v>6</v>
      </c>
      <c r="I27" s="45"/>
      <c r="J27" s="44">
        <v>2</v>
      </c>
      <c r="K27" s="45"/>
      <c r="L27" s="44">
        <v>186</v>
      </c>
      <c r="M27" s="45"/>
      <c r="N27" s="44">
        <v>140</v>
      </c>
      <c r="O27" s="45"/>
      <c r="P27" s="40"/>
      <c r="Q27" s="35">
        <v>1.3285714285714285</v>
      </c>
    </row>
    <row r="28" spans="3:17" ht="18">
      <c r="C28" s="8">
        <v>3</v>
      </c>
      <c r="D28" s="60" t="s">
        <v>39</v>
      </c>
      <c r="E28" s="58"/>
      <c r="F28" s="54"/>
      <c r="G28" s="18">
        <v>6</v>
      </c>
      <c r="H28" s="44">
        <v>5</v>
      </c>
      <c r="I28" s="45"/>
      <c r="J28" s="44">
        <v>4</v>
      </c>
      <c r="K28" s="45"/>
      <c r="L28" s="44">
        <v>191</v>
      </c>
      <c r="M28" s="45"/>
      <c r="N28" s="44">
        <v>191</v>
      </c>
      <c r="O28" s="45"/>
      <c r="P28" s="40"/>
      <c r="Q28" s="35">
        <v>1</v>
      </c>
    </row>
    <row r="29" spans="3:17" ht="18">
      <c r="C29" s="8">
        <v>4</v>
      </c>
      <c r="D29" s="60" t="s">
        <v>37</v>
      </c>
      <c r="E29" s="58"/>
      <c r="F29" s="54"/>
      <c r="G29" s="18">
        <v>5</v>
      </c>
      <c r="H29" s="44">
        <v>2</v>
      </c>
      <c r="I29" s="45"/>
      <c r="J29" s="44">
        <v>6</v>
      </c>
      <c r="K29" s="45"/>
      <c r="L29" s="44">
        <v>144</v>
      </c>
      <c r="M29" s="45"/>
      <c r="N29" s="44">
        <v>189</v>
      </c>
      <c r="O29" s="45"/>
      <c r="P29" s="40"/>
      <c r="Q29" s="35">
        <v>0.7619047619047619</v>
      </c>
    </row>
    <row r="30" spans="3:17" ht="18">
      <c r="C30" s="9">
        <v>5</v>
      </c>
      <c r="D30" s="61" t="s">
        <v>38</v>
      </c>
      <c r="E30" s="59"/>
      <c r="F30" s="56"/>
      <c r="G30" s="17">
        <v>4</v>
      </c>
      <c r="H30" s="46">
        <v>0</v>
      </c>
      <c r="I30" s="47"/>
      <c r="J30" s="46">
        <v>8</v>
      </c>
      <c r="K30" s="47"/>
      <c r="L30" s="46">
        <v>124</v>
      </c>
      <c r="M30" s="47"/>
      <c r="N30" s="46">
        <v>200</v>
      </c>
      <c r="O30" s="47"/>
      <c r="P30" s="41"/>
      <c r="Q30" s="36">
        <v>0.62</v>
      </c>
    </row>
  </sheetData>
  <mergeCells count="10">
    <mergeCell ref="B3:C3"/>
    <mergeCell ref="G3:H3"/>
    <mergeCell ref="I3:J3"/>
    <mergeCell ref="K3:L3"/>
    <mergeCell ref="M3:N3"/>
    <mergeCell ref="O3:P3"/>
    <mergeCell ref="Q3:R3"/>
    <mergeCell ref="L16:M16"/>
    <mergeCell ref="N16:O16"/>
    <mergeCell ref="P16:Q16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B1:AM30"/>
  <sheetViews>
    <sheetView showGridLines="0" zoomScale="85" zoomScaleNormal="85" workbookViewId="0" topLeftCell="A1">
      <selection activeCell="A1" sqref="A1"/>
    </sheetView>
  </sheetViews>
  <sheetFormatPr defaultColWidth="9.00390625" defaultRowHeight="12.75"/>
  <cols>
    <col min="1" max="1" width="1.875" style="3" customWidth="1"/>
    <col min="2" max="2" width="4.625" style="3" bestFit="1" customWidth="1"/>
    <col min="3" max="3" width="15.00390625" style="3" bestFit="1" customWidth="1"/>
    <col min="4" max="4" width="21.375" style="3" customWidth="1"/>
    <col min="5" max="5" width="1.875" style="3" customWidth="1"/>
    <col min="6" max="6" width="23.125" style="3" customWidth="1"/>
    <col min="7" max="12" width="5.875" style="3" customWidth="1"/>
    <col min="13" max="17" width="9.125" style="3" customWidth="1"/>
    <col min="18" max="18" width="9.00390625" style="3" customWidth="1"/>
    <col min="19" max="19" width="20.375" style="3" bestFit="1" customWidth="1"/>
    <col min="20" max="16384" width="9.125" style="3" customWidth="1"/>
  </cols>
  <sheetData>
    <row r="1" spans="2:21" ht="13.5" thickBot="1">
      <c r="B1" s="2"/>
      <c r="C1" s="5"/>
      <c r="G1" s="10"/>
      <c r="H1" s="10"/>
      <c r="I1" s="10"/>
      <c r="T1" s="6"/>
      <c r="U1" s="6"/>
    </row>
    <row r="2" spans="2:21" ht="24" thickBot="1">
      <c r="B2" s="11" t="s">
        <v>4</v>
      </c>
      <c r="C2" s="12"/>
      <c r="D2" s="12"/>
      <c r="E2" s="12"/>
      <c r="F2" s="12"/>
      <c r="G2" s="14"/>
      <c r="H2" s="14"/>
      <c r="I2" s="14"/>
      <c r="J2" s="12"/>
      <c r="K2" s="12"/>
      <c r="L2" s="12"/>
      <c r="M2" s="12"/>
      <c r="N2" s="12"/>
      <c r="O2" s="12"/>
      <c r="P2" s="12"/>
      <c r="Q2" s="12"/>
      <c r="R2" s="12"/>
      <c r="S2" s="13"/>
      <c r="T2" s="6"/>
      <c r="U2" s="6"/>
    </row>
    <row r="3" spans="2:19" ht="16.5" thickBot="1">
      <c r="B3" s="109" t="s">
        <v>3</v>
      </c>
      <c r="C3" s="106"/>
      <c r="D3" s="19" t="s">
        <v>5</v>
      </c>
      <c r="E3" s="19"/>
      <c r="F3" s="19" t="s">
        <v>5</v>
      </c>
      <c r="G3" s="105" t="s">
        <v>0</v>
      </c>
      <c r="H3" s="106"/>
      <c r="I3" s="105" t="s">
        <v>1</v>
      </c>
      <c r="J3" s="106"/>
      <c r="K3" s="105" t="s">
        <v>2</v>
      </c>
      <c r="L3" s="106"/>
      <c r="M3" s="105" t="s">
        <v>23</v>
      </c>
      <c r="N3" s="106"/>
      <c r="O3" s="105" t="s">
        <v>24</v>
      </c>
      <c r="P3" s="106"/>
      <c r="Q3" s="105" t="s">
        <v>15</v>
      </c>
      <c r="R3" s="106"/>
      <c r="S3" s="20"/>
    </row>
    <row r="4" spans="2:39" ht="18">
      <c r="B4" s="23">
        <v>1</v>
      </c>
      <c r="C4" s="21" t="s">
        <v>16</v>
      </c>
      <c r="D4" s="83" t="str">
        <f>+$D$18</f>
        <v>Útěchov</v>
      </c>
      <c r="E4" s="84"/>
      <c r="F4" s="95" t="str">
        <f>+$D$21</f>
        <v>Kobylí</v>
      </c>
      <c r="G4" s="66">
        <v>18</v>
      </c>
      <c r="H4" s="66">
        <v>25</v>
      </c>
      <c r="I4" s="66">
        <v>22</v>
      </c>
      <c r="J4" s="67">
        <v>25</v>
      </c>
      <c r="K4" s="67"/>
      <c r="L4" s="67"/>
      <c r="M4" s="68">
        <f aca="true" t="shared" si="0" ref="M4:M13">+V4+X4+Z4</f>
        <v>0</v>
      </c>
      <c r="N4" s="68">
        <f aca="true" t="shared" si="1" ref="N4:N13">+W4+Y4+AA4</f>
        <v>2</v>
      </c>
      <c r="O4" s="69">
        <f aca="true" t="shared" si="2" ref="O4:O13">+G4+I4+K4</f>
        <v>40</v>
      </c>
      <c r="P4" s="69">
        <f aca="true" t="shared" si="3" ref="P4:P13">+H4+J4+L4</f>
        <v>50</v>
      </c>
      <c r="Q4" s="69">
        <f>IF(M4&gt;N4,2,1)</f>
        <v>1</v>
      </c>
      <c r="R4" s="69">
        <f>IF(M4&lt;N4,2,1)</f>
        <v>2</v>
      </c>
      <c r="S4" s="100" t="s">
        <v>50</v>
      </c>
      <c r="V4" s="15">
        <f aca="true" t="shared" si="4" ref="V4:V13">IF(G4&gt;H4,1,0)</f>
        <v>0</v>
      </c>
      <c r="W4" s="16">
        <f aca="true" t="shared" si="5" ref="W4:W13">IF(H4&gt;G4,1,0)</f>
        <v>1</v>
      </c>
      <c r="X4" s="15">
        <f aca="true" t="shared" si="6" ref="X4:X13">IF(I4&gt;J4,1,0)</f>
        <v>0</v>
      </c>
      <c r="Y4" s="16">
        <f aca="true" t="shared" si="7" ref="Y4:Y13">IF(J4&gt;I4,1,0)</f>
        <v>1</v>
      </c>
      <c r="Z4" s="15">
        <f aca="true" t="shared" si="8" ref="Z4:Z13">IF(K4&gt;L4,1,0)</f>
        <v>0</v>
      </c>
      <c r="AA4" s="16">
        <f aca="true" t="shared" si="9" ref="AA4:AA13">IF(L4&gt;K4,1,0)</f>
        <v>0</v>
      </c>
      <c r="AL4" s="6"/>
      <c r="AM4" s="6"/>
    </row>
    <row r="5" spans="2:39" ht="18">
      <c r="B5" s="28">
        <v>2</v>
      </c>
      <c r="C5" s="26" t="s">
        <v>7</v>
      </c>
      <c r="D5" s="96" t="str">
        <f>+$D$19</f>
        <v>Nivnice</v>
      </c>
      <c r="E5" s="87"/>
      <c r="F5" s="97" t="str">
        <f>+$D$20</f>
        <v>Poštorná Jun</v>
      </c>
      <c r="G5" s="70">
        <v>25</v>
      </c>
      <c r="H5" s="70">
        <v>18</v>
      </c>
      <c r="I5" s="70">
        <v>25</v>
      </c>
      <c r="J5" s="71">
        <v>17</v>
      </c>
      <c r="K5" s="71"/>
      <c r="L5" s="71"/>
      <c r="M5" s="72">
        <f t="shared" si="0"/>
        <v>2</v>
      </c>
      <c r="N5" s="72">
        <f t="shared" si="1"/>
        <v>0</v>
      </c>
      <c r="O5" s="73">
        <f t="shared" si="2"/>
        <v>50</v>
      </c>
      <c r="P5" s="73">
        <f t="shared" si="3"/>
        <v>35</v>
      </c>
      <c r="Q5" s="73">
        <f aca="true" t="shared" si="10" ref="Q5:Q13">IF(M5&gt;N5,2,1)</f>
        <v>2</v>
      </c>
      <c r="R5" s="73">
        <f aca="true" t="shared" si="11" ref="R5:R13">IF(M5&lt;N5,2,1)</f>
        <v>1</v>
      </c>
      <c r="S5" s="101" t="s">
        <v>33</v>
      </c>
      <c r="V5" s="15">
        <f t="shared" si="4"/>
        <v>1</v>
      </c>
      <c r="W5" s="16">
        <f t="shared" si="5"/>
        <v>0</v>
      </c>
      <c r="X5" s="15">
        <f t="shared" si="6"/>
        <v>1</v>
      </c>
      <c r="Y5" s="16">
        <f t="shared" si="7"/>
        <v>0</v>
      </c>
      <c r="Z5" s="15">
        <f t="shared" si="8"/>
        <v>0</v>
      </c>
      <c r="AA5" s="16">
        <f t="shared" si="9"/>
        <v>0</v>
      </c>
      <c r="AL5" s="6"/>
      <c r="AM5" s="6"/>
    </row>
    <row r="6" spans="2:39" ht="18">
      <c r="B6" s="28">
        <v>3</v>
      </c>
      <c r="C6" s="26" t="s">
        <v>12</v>
      </c>
      <c r="D6" s="98" t="str">
        <f>+$D$21</f>
        <v>Kobylí</v>
      </c>
      <c r="E6" s="87"/>
      <c r="F6" s="96" t="str">
        <f>+$D$19</f>
        <v>Nivnice</v>
      </c>
      <c r="G6" s="70">
        <v>25</v>
      </c>
      <c r="H6" s="70">
        <v>22</v>
      </c>
      <c r="I6" s="70">
        <v>17</v>
      </c>
      <c r="J6" s="71">
        <v>25</v>
      </c>
      <c r="K6" s="71">
        <v>5</v>
      </c>
      <c r="L6" s="71">
        <v>15</v>
      </c>
      <c r="M6" s="72">
        <f t="shared" si="0"/>
        <v>1</v>
      </c>
      <c r="N6" s="72">
        <f t="shared" si="1"/>
        <v>2</v>
      </c>
      <c r="O6" s="73">
        <f t="shared" si="2"/>
        <v>47</v>
      </c>
      <c r="P6" s="73">
        <f t="shared" si="3"/>
        <v>62</v>
      </c>
      <c r="Q6" s="73">
        <f t="shared" si="10"/>
        <v>1</v>
      </c>
      <c r="R6" s="73">
        <f t="shared" si="11"/>
        <v>2</v>
      </c>
      <c r="S6" s="101" t="s">
        <v>44</v>
      </c>
      <c r="V6" s="15">
        <f t="shared" si="4"/>
        <v>1</v>
      </c>
      <c r="W6" s="16">
        <f t="shared" si="5"/>
        <v>0</v>
      </c>
      <c r="X6" s="15">
        <f t="shared" si="6"/>
        <v>0</v>
      </c>
      <c r="Y6" s="16">
        <f t="shared" si="7"/>
        <v>1</v>
      </c>
      <c r="Z6" s="15">
        <f t="shared" si="8"/>
        <v>0</v>
      </c>
      <c r="AA6" s="16">
        <f t="shared" si="9"/>
        <v>1</v>
      </c>
      <c r="AL6" s="6"/>
      <c r="AM6" s="6"/>
    </row>
    <row r="7" spans="2:37" ht="18">
      <c r="B7" s="28">
        <v>4</v>
      </c>
      <c r="C7" s="26" t="s">
        <v>6</v>
      </c>
      <c r="D7" s="86" t="str">
        <f>+$D$17</f>
        <v>Bojkovice</v>
      </c>
      <c r="E7" s="87"/>
      <c r="F7" s="88" t="str">
        <f>+$D$18</f>
        <v>Útěchov</v>
      </c>
      <c r="G7" s="70">
        <v>27</v>
      </c>
      <c r="H7" s="70">
        <v>29</v>
      </c>
      <c r="I7" s="70">
        <v>25</v>
      </c>
      <c r="J7" s="71">
        <v>21</v>
      </c>
      <c r="K7" s="71">
        <v>15</v>
      </c>
      <c r="L7" s="71">
        <v>6</v>
      </c>
      <c r="M7" s="72">
        <f t="shared" si="0"/>
        <v>2</v>
      </c>
      <c r="N7" s="72">
        <f t="shared" si="1"/>
        <v>1</v>
      </c>
      <c r="O7" s="73">
        <f t="shared" si="2"/>
        <v>67</v>
      </c>
      <c r="P7" s="73">
        <f t="shared" si="3"/>
        <v>56</v>
      </c>
      <c r="Q7" s="73">
        <f t="shared" si="10"/>
        <v>2</v>
      </c>
      <c r="R7" s="73">
        <f t="shared" si="11"/>
        <v>1</v>
      </c>
      <c r="S7" s="101" t="s">
        <v>34</v>
      </c>
      <c r="T7" s="4"/>
      <c r="U7" s="4"/>
      <c r="V7" s="15">
        <f t="shared" si="4"/>
        <v>0</v>
      </c>
      <c r="W7" s="16">
        <f t="shared" si="5"/>
        <v>1</v>
      </c>
      <c r="X7" s="15">
        <f t="shared" si="6"/>
        <v>1</v>
      </c>
      <c r="Y7" s="16">
        <f t="shared" si="7"/>
        <v>0</v>
      </c>
      <c r="Z7" s="15">
        <f t="shared" si="8"/>
        <v>1</v>
      </c>
      <c r="AA7" s="16">
        <f t="shared" si="9"/>
        <v>0</v>
      </c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2:39" ht="18">
      <c r="B8" s="28">
        <v>5</v>
      </c>
      <c r="C8" s="26" t="s">
        <v>8</v>
      </c>
      <c r="D8" s="86" t="str">
        <f>+$D$17</f>
        <v>Bojkovice</v>
      </c>
      <c r="E8" s="87"/>
      <c r="F8" s="96" t="str">
        <f>+$D$19</f>
        <v>Nivnice</v>
      </c>
      <c r="G8" s="70">
        <v>17</v>
      </c>
      <c r="H8" s="70">
        <v>25</v>
      </c>
      <c r="I8" s="70">
        <v>20</v>
      </c>
      <c r="J8" s="71">
        <v>25</v>
      </c>
      <c r="K8" s="71"/>
      <c r="L8" s="71"/>
      <c r="M8" s="72">
        <f t="shared" si="0"/>
        <v>0</v>
      </c>
      <c r="N8" s="72">
        <f t="shared" si="1"/>
        <v>2</v>
      </c>
      <c r="O8" s="73">
        <f t="shared" si="2"/>
        <v>37</v>
      </c>
      <c r="P8" s="73">
        <f t="shared" si="3"/>
        <v>50</v>
      </c>
      <c r="Q8" s="73">
        <f t="shared" si="10"/>
        <v>1</v>
      </c>
      <c r="R8" s="73">
        <f t="shared" si="11"/>
        <v>2</v>
      </c>
      <c r="S8" s="101" t="s">
        <v>32</v>
      </c>
      <c r="V8" s="15">
        <f t="shared" si="4"/>
        <v>0</v>
      </c>
      <c r="W8" s="16">
        <f t="shared" si="5"/>
        <v>1</v>
      </c>
      <c r="X8" s="15">
        <f t="shared" si="6"/>
        <v>0</v>
      </c>
      <c r="Y8" s="16">
        <f t="shared" si="7"/>
        <v>1</v>
      </c>
      <c r="Z8" s="15">
        <f t="shared" si="8"/>
        <v>0</v>
      </c>
      <c r="AA8" s="16">
        <f t="shared" si="9"/>
        <v>0</v>
      </c>
      <c r="AL8" s="6"/>
      <c r="AM8" s="6"/>
    </row>
    <row r="9" spans="2:39" ht="18">
      <c r="B9" s="28">
        <v>6</v>
      </c>
      <c r="C9" s="26" t="s">
        <v>9</v>
      </c>
      <c r="D9" s="97" t="str">
        <f>+$D$20</f>
        <v>Poštorná Jun</v>
      </c>
      <c r="E9" s="87"/>
      <c r="F9" s="98" t="str">
        <f>+$D$21</f>
        <v>Kobylí</v>
      </c>
      <c r="G9" s="70">
        <v>23</v>
      </c>
      <c r="H9" s="70">
        <v>25</v>
      </c>
      <c r="I9" s="70">
        <v>25</v>
      </c>
      <c r="J9" s="71">
        <v>13</v>
      </c>
      <c r="K9" s="71">
        <v>15</v>
      </c>
      <c r="L9" s="71">
        <v>7</v>
      </c>
      <c r="M9" s="72">
        <f t="shared" si="0"/>
        <v>2</v>
      </c>
      <c r="N9" s="72">
        <f t="shared" si="1"/>
        <v>1</v>
      </c>
      <c r="O9" s="73">
        <f t="shared" si="2"/>
        <v>63</v>
      </c>
      <c r="P9" s="73">
        <f t="shared" si="3"/>
        <v>45</v>
      </c>
      <c r="Q9" s="73">
        <f t="shared" si="10"/>
        <v>2</v>
      </c>
      <c r="R9" s="73">
        <f t="shared" si="11"/>
        <v>1</v>
      </c>
      <c r="S9" s="101" t="s">
        <v>42</v>
      </c>
      <c r="V9" s="15">
        <f t="shared" si="4"/>
        <v>0</v>
      </c>
      <c r="W9" s="16">
        <f t="shared" si="5"/>
        <v>1</v>
      </c>
      <c r="X9" s="15">
        <f t="shared" si="6"/>
        <v>1</v>
      </c>
      <c r="Y9" s="16">
        <f t="shared" si="7"/>
        <v>0</v>
      </c>
      <c r="Z9" s="15">
        <f t="shared" si="8"/>
        <v>1</v>
      </c>
      <c r="AA9" s="16">
        <f t="shared" si="9"/>
        <v>0</v>
      </c>
      <c r="AL9" s="6"/>
      <c r="AM9" s="6"/>
    </row>
    <row r="10" spans="2:39" ht="18">
      <c r="B10" s="28">
        <v>7</v>
      </c>
      <c r="C10" s="26" t="s">
        <v>13</v>
      </c>
      <c r="D10" s="97" t="str">
        <f>+$D$20</f>
        <v>Poštorná Jun</v>
      </c>
      <c r="E10" s="87"/>
      <c r="F10" s="86" t="str">
        <f>+$D$17</f>
        <v>Bojkovice</v>
      </c>
      <c r="G10" s="70">
        <v>14</v>
      </c>
      <c r="H10" s="70">
        <v>25</v>
      </c>
      <c r="I10" s="70">
        <v>18</v>
      </c>
      <c r="J10" s="71">
        <v>25</v>
      </c>
      <c r="K10" s="71"/>
      <c r="L10" s="71"/>
      <c r="M10" s="72">
        <f t="shared" si="0"/>
        <v>0</v>
      </c>
      <c r="N10" s="72">
        <f t="shared" si="1"/>
        <v>2</v>
      </c>
      <c r="O10" s="73">
        <f t="shared" si="2"/>
        <v>32</v>
      </c>
      <c r="P10" s="73">
        <f t="shared" si="3"/>
        <v>50</v>
      </c>
      <c r="Q10" s="73">
        <f t="shared" si="10"/>
        <v>1</v>
      </c>
      <c r="R10" s="73">
        <f t="shared" si="11"/>
        <v>2</v>
      </c>
      <c r="S10" s="101" t="s">
        <v>41</v>
      </c>
      <c r="V10" s="15">
        <f t="shared" si="4"/>
        <v>0</v>
      </c>
      <c r="W10" s="16">
        <f t="shared" si="5"/>
        <v>1</v>
      </c>
      <c r="X10" s="15">
        <f t="shared" si="6"/>
        <v>0</v>
      </c>
      <c r="Y10" s="16">
        <f t="shared" si="7"/>
        <v>1</v>
      </c>
      <c r="Z10" s="15">
        <f t="shared" si="8"/>
        <v>0</v>
      </c>
      <c r="AA10" s="16">
        <f t="shared" si="9"/>
        <v>0</v>
      </c>
      <c r="AL10" s="6"/>
      <c r="AM10" s="6"/>
    </row>
    <row r="11" spans="2:39" ht="18">
      <c r="B11" s="28">
        <v>8</v>
      </c>
      <c r="C11" s="26" t="s">
        <v>14</v>
      </c>
      <c r="D11" s="88" t="str">
        <f>+$D$18</f>
        <v>Útěchov</v>
      </c>
      <c r="E11" s="87"/>
      <c r="F11" s="96" t="str">
        <f>+$D$19</f>
        <v>Nivnice</v>
      </c>
      <c r="G11" s="70">
        <v>19</v>
      </c>
      <c r="H11" s="70">
        <v>25</v>
      </c>
      <c r="I11" s="70">
        <v>8</v>
      </c>
      <c r="J11" s="71">
        <v>25</v>
      </c>
      <c r="K11" s="71"/>
      <c r="L11" s="71"/>
      <c r="M11" s="72">
        <f t="shared" si="0"/>
        <v>0</v>
      </c>
      <c r="N11" s="72">
        <f t="shared" si="1"/>
        <v>2</v>
      </c>
      <c r="O11" s="73">
        <f t="shared" si="2"/>
        <v>27</v>
      </c>
      <c r="P11" s="73">
        <f t="shared" si="3"/>
        <v>50</v>
      </c>
      <c r="Q11" s="73">
        <f t="shared" si="10"/>
        <v>1</v>
      </c>
      <c r="R11" s="73">
        <f t="shared" si="11"/>
        <v>2</v>
      </c>
      <c r="S11" s="101" t="s">
        <v>34</v>
      </c>
      <c r="V11" s="15">
        <f t="shared" si="4"/>
        <v>0</v>
      </c>
      <c r="W11" s="16">
        <f t="shared" si="5"/>
        <v>1</v>
      </c>
      <c r="X11" s="15">
        <f t="shared" si="6"/>
        <v>0</v>
      </c>
      <c r="Y11" s="16">
        <f t="shared" si="7"/>
        <v>1</v>
      </c>
      <c r="Z11" s="15">
        <f t="shared" si="8"/>
        <v>0</v>
      </c>
      <c r="AA11" s="16">
        <f t="shared" si="9"/>
        <v>0</v>
      </c>
      <c r="AL11" s="6"/>
      <c r="AM11" s="6"/>
    </row>
    <row r="12" spans="2:39" ht="18">
      <c r="B12" s="28">
        <v>9</v>
      </c>
      <c r="C12" s="26" t="s">
        <v>11</v>
      </c>
      <c r="D12" s="88" t="str">
        <f>+$D$18</f>
        <v>Útěchov</v>
      </c>
      <c r="E12" s="87"/>
      <c r="F12" s="97" t="str">
        <f>+$D$20</f>
        <v>Poštorná Jun</v>
      </c>
      <c r="G12" s="70">
        <v>19</v>
      </c>
      <c r="H12" s="70">
        <v>25</v>
      </c>
      <c r="I12" s="70">
        <v>25</v>
      </c>
      <c r="J12" s="71">
        <v>11</v>
      </c>
      <c r="K12" s="71">
        <v>14</v>
      </c>
      <c r="L12" s="71">
        <v>16</v>
      </c>
      <c r="M12" s="72">
        <f t="shared" si="0"/>
        <v>1</v>
      </c>
      <c r="N12" s="72">
        <f t="shared" si="1"/>
        <v>2</v>
      </c>
      <c r="O12" s="73">
        <f t="shared" si="2"/>
        <v>58</v>
      </c>
      <c r="P12" s="73">
        <f t="shared" si="3"/>
        <v>52</v>
      </c>
      <c r="Q12" s="73">
        <f t="shared" si="10"/>
        <v>1</v>
      </c>
      <c r="R12" s="73">
        <f t="shared" si="11"/>
        <v>2</v>
      </c>
      <c r="S12" s="101" t="s">
        <v>34</v>
      </c>
      <c r="V12" s="15">
        <f t="shared" si="4"/>
        <v>0</v>
      </c>
      <c r="W12" s="16">
        <f t="shared" si="5"/>
        <v>1</v>
      </c>
      <c r="X12" s="15">
        <f t="shared" si="6"/>
        <v>1</v>
      </c>
      <c r="Y12" s="16">
        <f t="shared" si="7"/>
        <v>0</v>
      </c>
      <c r="Z12" s="15">
        <f t="shared" si="8"/>
        <v>0</v>
      </c>
      <c r="AA12" s="16">
        <f t="shared" si="9"/>
        <v>1</v>
      </c>
      <c r="AL12" s="6"/>
      <c r="AM12" s="6"/>
    </row>
    <row r="13" spans="2:39" ht="18">
      <c r="B13" s="37">
        <v>10</v>
      </c>
      <c r="C13" s="25" t="s">
        <v>10</v>
      </c>
      <c r="D13" s="99" t="str">
        <f>+$D$21</f>
        <v>Kobylí</v>
      </c>
      <c r="E13" s="90"/>
      <c r="F13" s="91" t="str">
        <f>+$D$17</f>
        <v>Bojkovice</v>
      </c>
      <c r="G13" s="74">
        <v>13</v>
      </c>
      <c r="H13" s="74">
        <v>25</v>
      </c>
      <c r="I13" s="74">
        <v>21</v>
      </c>
      <c r="J13" s="75">
        <v>25</v>
      </c>
      <c r="K13" s="75"/>
      <c r="L13" s="75"/>
      <c r="M13" s="76">
        <f t="shared" si="0"/>
        <v>0</v>
      </c>
      <c r="N13" s="76">
        <f t="shared" si="1"/>
        <v>2</v>
      </c>
      <c r="O13" s="77">
        <f t="shared" si="2"/>
        <v>34</v>
      </c>
      <c r="P13" s="77">
        <f t="shared" si="3"/>
        <v>50</v>
      </c>
      <c r="Q13" s="77">
        <f t="shared" si="10"/>
        <v>1</v>
      </c>
      <c r="R13" s="77">
        <f t="shared" si="11"/>
        <v>2</v>
      </c>
      <c r="S13" s="102" t="s">
        <v>50</v>
      </c>
      <c r="V13" s="15">
        <f t="shared" si="4"/>
        <v>0</v>
      </c>
      <c r="W13" s="16">
        <f t="shared" si="5"/>
        <v>1</v>
      </c>
      <c r="X13" s="15">
        <f t="shared" si="6"/>
        <v>0</v>
      </c>
      <c r="Y13" s="16">
        <f t="shared" si="7"/>
        <v>1</v>
      </c>
      <c r="Z13" s="15">
        <f t="shared" si="8"/>
        <v>0</v>
      </c>
      <c r="AA13" s="16">
        <f t="shared" si="9"/>
        <v>0</v>
      </c>
      <c r="AL13" s="6"/>
      <c r="AM13" s="6"/>
    </row>
    <row r="16" spans="2:17" ht="25.5">
      <c r="B16" s="2"/>
      <c r="C16" s="5"/>
      <c r="D16" s="29" t="s">
        <v>18</v>
      </c>
      <c r="E16" s="29"/>
      <c r="F16" s="29"/>
      <c r="G16" s="29" t="s">
        <v>19</v>
      </c>
      <c r="H16" s="62" t="s">
        <v>29</v>
      </c>
      <c r="I16" s="62"/>
      <c r="J16" s="62" t="s">
        <v>30</v>
      </c>
      <c r="K16" s="62"/>
      <c r="L16" s="107" t="s">
        <v>20</v>
      </c>
      <c r="M16" s="107"/>
      <c r="N16" s="108" t="s">
        <v>21</v>
      </c>
      <c r="O16" s="108"/>
      <c r="P16" s="108" t="s">
        <v>22</v>
      </c>
      <c r="Q16" s="108"/>
    </row>
    <row r="17" spans="2:17" ht="28.5" customHeight="1">
      <c r="B17" s="2"/>
      <c r="C17" s="7">
        <v>1</v>
      </c>
      <c r="D17" s="52" t="s">
        <v>45</v>
      </c>
      <c r="E17" s="57"/>
      <c r="F17" s="33"/>
      <c r="G17" s="22">
        <f>+Q7+R13+Q8+R10</f>
        <v>7</v>
      </c>
      <c r="H17" s="50">
        <f>+M7+M8+N10+N13</f>
        <v>6</v>
      </c>
      <c r="I17" s="51"/>
      <c r="J17" s="50">
        <f>+N7+M13+N8+M10</f>
        <v>3</v>
      </c>
      <c r="K17" s="51"/>
      <c r="L17" s="42">
        <f>+O7+P13+O8+P10</f>
        <v>204</v>
      </c>
      <c r="M17" s="43"/>
      <c r="N17" s="48">
        <f>+P7+O13+P8+O10</f>
        <v>172</v>
      </c>
      <c r="O17" s="49"/>
      <c r="P17" s="39"/>
      <c r="Q17" s="34">
        <f>IF(N17&lt;&gt;0,+L17/N17,0)</f>
        <v>1.186046511627907</v>
      </c>
    </row>
    <row r="18" spans="2:17" ht="28.5" customHeight="1">
      <c r="B18" s="2"/>
      <c r="C18" s="8">
        <v>2</v>
      </c>
      <c r="D18" s="53" t="s">
        <v>46</v>
      </c>
      <c r="E18" s="58"/>
      <c r="F18" s="54"/>
      <c r="G18" s="18">
        <f>+R7+Q11+Q12+Q4</f>
        <v>4</v>
      </c>
      <c r="H18" s="44">
        <f>+M4+N7+M11+M12</f>
        <v>2</v>
      </c>
      <c r="I18" s="45"/>
      <c r="J18" s="44">
        <f>+N4+M7+N11+N12</f>
        <v>8</v>
      </c>
      <c r="K18" s="45"/>
      <c r="L18" s="44">
        <f>+P7+O11+O12+O4</f>
        <v>181</v>
      </c>
      <c r="M18" s="45"/>
      <c r="N18" s="44">
        <f>+O7+P11+P12+P4</f>
        <v>219</v>
      </c>
      <c r="O18" s="45"/>
      <c r="P18" s="40"/>
      <c r="Q18" s="35">
        <f>IF(N18&lt;&gt;0,+L18/N18,0)</f>
        <v>0.8264840182648402</v>
      </c>
    </row>
    <row r="19" spans="2:17" ht="28.5" customHeight="1">
      <c r="B19" s="2"/>
      <c r="C19" s="8">
        <v>3</v>
      </c>
      <c r="D19" s="63" t="s">
        <v>47</v>
      </c>
      <c r="E19" s="58"/>
      <c r="F19" s="54"/>
      <c r="G19" s="18">
        <f>+Q5+R11+R8+R6</f>
        <v>8</v>
      </c>
      <c r="H19" s="44">
        <f>+M5+N6+N8+N11</f>
        <v>8</v>
      </c>
      <c r="I19" s="45"/>
      <c r="J19" s="44">
        <f>+N5+M6+M8+M11</f>
        <v>1</v>
      </c>
      <c r="K19" s="45"/>
      <c r="L19" s="44">
        <f>+O5+P11+P8+P6</f>
        <v>212</v>
      </c>
      <c r="M19" s="45"/>
      <c r="N19" s="44">
        <f>+P5+O11+O8+O6</f>
        <v>146</v>
      </c>
      <c r="O19" s="45"/>
      <c r="P19" s="40"/>
      <c r="Q19" s="35">
        <f>IF(N19&lt;&gt;0,+L19/N19,0)</f>
        <v>1.452054794520548</v>
      </c>
    </row>
    <row r="20" spans="2:17" ht="28.5" customHeight="1">
      <c r="B20" s="2"/>
      <c r="C20" s="8">
        <v>4</v>
      </c>
      <c r="D20" s="55" t="s">
        <v>48</v>
      </c>
      <c r="E20" s="58"/>
      <c r="F20" s="54"/>
      <c r="G20" s="18">
        <f>+R5+Q9+R12+Q10</f>
        <v>6</v>
      </c>
      <c r="H20" s="44">
        <f>+N5+M9+M10+N12</f>
        <v>4</v>
      </c>
      <c r="I20" s="45"/>
      <c r="J20" s="44">
        <f>+M5+N9+N10+M12</f>
        <v>6</v>
      </c>
      <c r="K20" s="45"/>
      <c r="L20" s="44">
        <f>+P5+O9+P12+O10</f>
        <v>182</v>
      </c>
      <c r="M20" s="45"/>
      <c r="N20" s="44">
        <f>+O5+P9+O12+P10</f>
        <v>203</v>
      </c>
      <c r="O20" s="45"/>
      <c r="P20" s="40"/>
      <c r="Q20" s="35">
        <f>IF(N20&lt;&gt;0,+L20/N20,0)</f>
        <v>0.896551724137931</v>
      </c>
    </row>
    <row r="21" spans="2:17" ht="28.5" customHeight="1">
      <c r="B21" s="2"/>
      <c r="C21" s="9">
        <v>5</v>
      </c>
      <c r="D21" s="64" t="s">
        <v>49</v>
      </c>
      <c r="E21" s="59"/>
      <c r="F21" s="56"/>
      <c r="G21" s="17">
        <f>+Q13+R9+Q6++R4</f>
        <v>5</v>
      </c>
      <c r="H21" s="46">
        <f>+N4+M6+N9+M13</f>
        <v>4</v>
      </c>
      <c r="I21" s="47"/>
      <c r="J21" s="46">
        <f>+M4+N6+M9+N13</f>
        <v>6</v>
      </c>
      <c r="K21" s="47"/>
      <c r="L21" s="46">
        <f>+O13+P9++O6+P4</f>
        <v>176</v>
      </c>
      <c r="M21" s="47"/>
      <c r="N21" s="46">
        <f>+P13+O9+P6+O4</f>
        <v>215</v>
      </c>
      <c r="O21" s="47"/>
      <c r="P21" s="41"/>
      <c r="Q21" s="36">
        <f>IF(N21&lt;&gt;0,+L21/N21,0)</f>
        <v>0.8186046511627907</v>
      </c>
    </row>
    <row r="22" spans="2:17" ht="12.75">
      <c r="B22" s="2"/>
      <c r="C22" s="5"/>
      <c r="G22" s="10"/>
      <c r="H22" s="10"/>
      <c r="I22" s="10"/>
      <c r="J22" s="10"/>
      <c r="K22" s="10"/>
      <c r="L22" s="10"/>
      <c r="M22" s="10"/>
      <c r="Q22" s="1" t="s">
        <v>17</v>
      </c>
    </row>
    <row r="26" spans="3:17" ht="18">
      <c r="C26" s="7">
        <v>1</v>
      </c>
      <c r="D26" s="32" t="s">
        <v>47</v>
      </c>
      <c r="E26" s="57"/>
      <c r="F26" s="33"/>
      <c r="G26" s="22">
        <v>8</v>
      </c>
      <c r="H26" s="50">
        <v>8</v>
      </c>
      <c r="I26" s="51"/>
      <c r="J26" s="50">
        <v>1</v>
      </c>
      <c r="K26" s="51"/>
      <c r="L26" s="42">
        <v>212</v>
      </c>
      <c r="M26" s="43"/>
      <c r="N26" s="48">
        <v>146</v>
      </c>
      <c r="O26" s="49"/>
      <c r="P26" s="39"/>
      <c r="Q26" s="34">
        <v>1.452054794520548</v>
      </c>
    </row>
    <row r="27" spans="3:17" ht="18">
      <c r="C27" s="8">
        <v>2</v>
      </c>
      <c r="D27" s="60" t="s">
        <v>45</v>
      </c>
      <c r="E27" s="58"/>
      <c r="F27" s="54"/>
      <c r="G27" s="18">
        <v>7</v>
      </c>
      <c r="H27" s="44">
        <v>6</v>
      </c>
      <c r="I27" s="45"/>
      <c r="J27" s="44">
        <v>3</v>
      </c>
      <c r="K27" s="45"/>
      <c r="L27" s="44">
        <v>204</v>
      </c>
      <c r="M27" s="45"/>
      <c r="N27" s="44">
        <v>172</v>
      </c>
      <c r="O27" s="45"/>
      <c r="P27" s="40"/>
      <c r="Q27" s="35">
        <v>1.186046511627907</v>
      </c>
    </row>
    <row r="28" spans="3:17" ht="18">
      <c r="C28" s="8">
        <v>3</v>
      </c>
      <c r="D28" s="60" t="s">
        <v>48</v>
      </c>
      <c r="E28" s="58"/>
      <c r="F28" s="54"/>
      <c r="G28" s="18">
        <v>6</v>
      </c>
      <c r="H28" s="44">
        <v>4</v>
      </c>
      <c r="I28" s="45"/>
      <c r="J28" s="44">
        <v>6</v>
      </c>
      <c r="K28" s="45"/>
      <c r="L28" s="44">
        <v>182</v>
      </c>
      <c r="M28" s="45"/>
      <c r="N28" s="44">
        <v>203</v>
      </c>
      <c r="O28" s="45"/>
      <c r="P28" s="40"/>
      <c r="Q28" s="35">
        <v>0.896551724137931</v>
      </c>
    </row>
    <row r="29" spans="3:17" ht="18">
      <c r="C29" s="8">
        <v>4</v>
      </c>
      <c r="D29" s="60" t="s">
        <v>49</v>
      </c>
      <c r="E29" s="58"/>
      <c r="F29" s="54"/>
      <c r="G29" s="18">
        <v>5</v>
      </c>
      <c r="H29" s="44">
        <v>4</v>
      </c>
      <c r="I29" s="45"/>
      <c r="J29" s="44">
        <v>6</v>
      </c>
      <c r="K29" s="45"/>
      <c r="L29" s="44">
        <v>176</v>
      </c>
      <c r="M29" s="45"/>
      <c r="N29" s="44">
        <v>215</v>
      </c>
      <c r="O29" s="45"/>
      <c r="P29" s="40"/>
      <c r="Q29" s="35">
        <v>0.8186046511627907</v>
      </c>
    </row>
    <row r="30" spans="3:17" ht="18">
      <c r="C30" s="9">
        <v>5</v>
      </c>
      <c r="D30" s="61" t="s">
        <v>46</v>
      </c>
      <c r="E30" s="59"/>
      <c r="F30" s="56"/>
      <c r="G30" s="17">
        <v>4</v>
      </c>
      <c r="H30" s="46">
        <v>2</v>
      </c>
      <c r="I30" s="47"/>
      <c r="J30" s="46">
        <v>8</v>
      </c>
      <c r="K30" s="47"/>
      <c r="L30" s="46">
        <v>181</v>
      </c>
      <c r="M30" s="47"/>
      <c r="N30" s="46">
        <v>219</v>
      </c>
      <c r="O30" s="47"/>
      <c r="P30" s="41"/>
      <c r="Q30" s="36">
        <v>0.8264840182648402</v>
      </c>
    </row>
  </sheetData>
  <mergeCells count="10">
    <mergeCell ref="B3:C3"/>
    <mergeCell ref="G3:H3"/>
    <mergeCell ref="I3:J3"/>
    <mergeCell ref="K3:L3"/>
    <mergeCell ref="M3:N3"/>
    <mergeCell ref="O3:P3"/>
    <mergeCell ref="Q3:R3"/>
    <mergeCell ref="L16:M16"/>
    <mergeCell ref="N16:O16"/>
    <mergeCell ref="P16:Q16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/>
  <dimension ref="B1:AU48"/>
  <sheetViews>
    <sheetView showGridLines="0" tabSelected="1" zoomScale="70" zoomScaleNormal="70" workbookViewId="0" topLeftCell="A1">
      <selection activeCell="F39" sqref="F39"/>
    </sheetView>
  </sheetViews>
  <sheetFormatPr defaultColWidth="9.00390625" defaultRowHeight="12.75"/>
  <cols>
    <col min="1" max="1" width="1.875" style="3" customWidth="1"/>
    <col min="2" max="2" width="4.625" style="3" bestFit="1" customWidth="1"/>
    <col min="3" max="3" width="15.00390625" style="3" bestFit="1" customWidth="1"/>
    <col min="4" max="4" width="27.75390625" style="3" bestFit="1" customWidth="1"/>
    <col min="5" max="5" width="1.875" style="3" customWidth="1"/>
    <col min="6" max="6" width="27.75390625" style="3" bestFit="1" customWidth="1"/>
    <col min="7" max="12" width="5.875" style="3" customWidth="1"/>
    <col min="13" max="17" width="9.125" style="3" customWidth="1"/>
    <col min="18" max="18" width="9.00390625" style="3" customWidth="1"/>
    <col min="19" max="19" width="21.625" style="3" bestFit="1" customWidth="1"/>
    <col min="20" max="20" width="1.875" style="3" customWidth="1"/>
    <col min="21" max="21" width="6.625" style="3" bestFit="1" customWidth="1"/>
    <col min="22" max="22" width="30.625" style="3" bestFit="1" customWidth="1"/>
    <col min="23" max="28" width="11.875" style="3" customWidth="1"/>
    <col min="29" max="29" width="2.75390625" style="3" customWidth="1"/>
    <col min="30" max="16384" width="9.125" style="3" customWidth="1"/>
  </cols>
  <sheetData>
    <row r="1" spans="2:29" ht="13.5" thickBot="1">
      <c r="B1" s="2"/>
      <c r="C1" s="5"/>
      <c r="G1" s="10"/>
      <c r="H1" s="10"/>
      <c r="I1" s="10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2:29" ht="24" thickBot="1">
      <c r="B2" s="11" t="s">
        <v>4</v>
      </c>
      <c r="C2" s="12"/>
      <c r="D2" s="12"/>
      <c r="E2" s="12"/>
      <c r="F2" s="12" t="s">
        <v>52</v>
      </c>
      <c r="G2" s="14"/>
      <c r="H2" s="14"/>
      <c r="I2" s="14"/>
      <c r="J2" s="12"/>
      <c r="K2" s="12"/>
      <c r="L2" s="12"/>
      <c r="M2" s="12"/>
      <c r="N2" s="12"/>
      <c r="O2" s="12"/>
      <c r="P2" s="12"/>
      <c r="Q2" s="12"/>
      <c r="R2" s="12"/>
      <c r="S2" s="13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28" ht="16.5" thickBot="1">
      <c r="B3" s="109" t="s">
        <v>3</v>
      </c>
      <c r="C3" s="106"/>
      <c r="D3" s="94" t="s">
        <v>5</v>
      </c>
      <c r="E3" s="94"/>
      <c r="F3" s="94" t="s">
        <v>5</v>
      </c>
      <c r="G3" s="105" t="s">
        <v>0</v>
      </c>
      <c r="H3" s="106"/>
      <c r="I3" s="105" t="s">
        <v>1</v>
      </c>
      <c r="J3" s="106"/>
      <c r="K3" s="105" t="s">
        <v>2</v>
      </c>
      <c r="L3" s="106"/>
      <c r="M3" s="105" t="s">
        <v>23</v>
      </c>
      <c r="N3" s="106"/>
      <c r="O3" s="105" t="s">
        <v>24</v>
      </c>
      <c r="P3" s="106"/>
      <c r="Q3" s="105" t="s">
        <v>15</v>
      </c>
      <c r="R3" s="106"/>
      <c r="S3" s="20"/>
      <c r="U3" s="5" t="s">
        <v>53</v>
      </c>
      <c r="V3" s="65" t="s">
        <v>18</v>
      </c>
      <c r="W3" s="65" t="s">
        <v>19</v>
      </c>
      <c r="X3" s="65" t="s">
        <v>29</v>
      </c>
      <c r="Y3" s="65" t="s">
        <v>30</v>
      </c>
      <c r="Z3" s="30" t="s">
        <v>20</v>
      </c>
      <c r="AA3" s="31" t="s">
        <v>21</v>
      </c>
      <c r="AB3" s="31" t="s">
        <v>22</v>
      </c>
    </row>
    <row r="4" spans="2:47" ht="18">
      <c r="B4" s="23">
        <v>1</v>
      </c>
      <c r="C4" s="21" t="s">
        <v>14</v>
      </c>
      <c r="D4" s="83" t="str">
        <f>+$V$5</f>
        <v>Kojetín</v>
      </c>
      <c r="E4" s="84"/>
      <c r="F4" s="85" t="str">
        <f>+$V$6</f>
        <v>Nivnice</v>
      </c>
      <c r="G4" s="78">
        <v>25</v>
      </c>
      <c r="H4" s="78">
        <v>22</v>
      </c>
      <c r="I4" s="78">
        <v>25</v>
      </c>
      <c r="J4" s="79">
        <v>23</v>
      </c>
      <c r="K4" s="79"/>
      <c r="L4" s="79"/>
      <c r="M4" s="68">
        <f aca="true" t="shared" si="0" ref="M4:N6">+AD4+AF4+AH4</f>
        <v>2</v>
      </c>
      <c r="N4" s="68">
        <f t="shared" si="0"/>
        <v>0</v>
      </c>
      <c r="O4" s="69">
        <f aca="true" t="shared" si="1" ref="O4:P6">+G4+I4+K4</f>
        <v>50</v>
      </c>
      <c r="P4" s="69">
        <f t="shared" si="1"/>
        <v>45</v>
      </c>
      <c r="Q4" s="69">
        <f>IF(M4&gt;N4,2,1)</f>
        <v>2</v>
      </c>
      <c r="R4" s="69">
        <f>IF(M4&lt;N4,2,1)</f>
        <v>1</v>
      </c>
      <c r="S4" s="100" t="s">
        <v>31</v>
      </c>
      <c r="U4" s="7">
        <v>1</v>
      </c>
      <c r="V4" s="52" t="str">
        <f>+'Muži - I.skup'!D26</f>
        <v>TJ Tatran Poštorná A</v>
      </c>
      <c r="W4" s="22">
        <f>+Q5+R6</f>
        <v>4</v>
      </c>
      <c r="X4" s="50">
        <f>+M5+N6</f>
        <v>4</v>
      </c>
      <c r="Y4" s="50">
        <f>+N5+M6</f>
        <v>1</v>
      </c>
      <c r="Z4" s="42">
        <f>+O5+P6</f>
        <v>108</v>
      </c>
      <c r="AA4" s="48">
        <f>+P5+O6</f>
        <v>42</v>
      </c>
      <c r="AB4" s="34">
        <f>IF(AA4&lt;&gt;0,+Z4/AA4,0)</f>
        <v>2.5714285714285716</v>
      </c>
      <c r="AD4" s="15">
        <f>IF(G4&gt;H4,1,0)</f>
        <v>1</v>
      </c>
      <c r="AE4" s="16">
        <f>IF(H4&gt;G4,1,0)</f>
        <v>0</v>
      </c>
      <c r="AF4" s="15">
        <f>IF(I4&gt;J4,1,0)</f>
        <v>1</v>
      </c>
      <c r="AG4" s="16">
        <f>IF(J4&gt;I4,1,0)</f>
        <v>0</v>
      </c>
      <c r="AH4" s="15">
        <f>IF(K4&gt;L4,1,0)</f>
        <v>0</v>
      </c>
      <c r="AI4" s="16">
        <f>IF(L4&gt;K4,1,0)</f>
        <v>0</v>
      </c>
      <c r="AT4" s="6"/>
      <c r="AU4" s="6"/>
    </row>
    <row r="5" spans="2:45" ht="18">
      <c r="B5" s="28">
        <v>2</v>
      </c>
      <c r="C5" s="26" t="s">
        <v>6</v>
      </c>
      <c r="D5" s="86" t="str">
        <f>+$V$4</f>
        <v>TJ Tatran Poštorná A</v>
      </c>
      <c r="E5" s="87"/>
      <c r="F5" s="88" t="str">
        <f>+$V$5</f>
        <v>Kojetín</v>
      </c>
      <c r="G5" s="70">
        <v>25</v>
      </c>
      <c r="H5" s="70">
        <v>10</v>
      </c>
      <c r="I5" s="70">
        <v>18</v>
      </c>
      <c r="J5" s="71">
        <v>25</v>
      </c>
      <c r="K5" s="71">
        <v>15</v>
      </c>
      <c r="L5" s="71">
        <v>7</v>
      </c>
      <c r="M5" s="72">
        <f t="shared" si="0"/>
        <v>2</v>
      </c>
      <c r="N5" s="72">
        <f t="shared" si="0"/>
        <v>1</v>
      </c>
      <c r="O5" s="73">
        <f t="shared" si="1"/>
        <v>58</v>
      </c>
      <c r="P5" s="73">
        <f t="shared" si="1"/>
        <v>42</v>
      </c>
      <c r="Q5" s="73">
        <f>IF(M5&gt;N5,2,1)</f>
        <v>2</v>
      </c>
      <c r="R5" s="73">
        <f>IF(M5&lt;N5,2,1)</f>
        <v>1</v>
      </c>
      <c r="S5" s="101" t="s">
        <v>59</v>
      </c>
      <c r="T5" s="4"/>
      <c r="U5" s="8">
        <v>2</v>
      </c>
      <c r="V5" s="53" t="str">
        <f>+'Muži - II.skup'!D26</f>
        <v>Kojetín</v>
      </c>
      <c r="W5" s="18">
        <f>+R5+Q4</f>
        <v>3</v>
      </c>
      <c r="X5" s="44">
        <f>+N5+M4</f>
        <v>3</v>
      </c>
      <c r="Y5" s="44">
        <f>+M5+N4</f>
        <v>2</v>
      </c>
      <c r="Z5" s="44">
        <f>+P5+O4</f>
        <v>92</v>
      </c>
      <c r="AA5" s="44">
        <f>+O5+P4</f>
        <v>103</v>
      </c>
      <c r="AB5" s="35">
        <f>IF(AA5&lt;&gt;0,+Z5/AA5,0)</f>
        <v>0.8932038834951457</v>
      </c>
      <c r="AC5" s="4"/>
      <c r="AD5" s="15">
        <f>IF(G5&gt;H5,1,0)</f>
        <v>1</v>
      </c>
      <c r="AE5" s="16">
        <f>IF(H5&gt;G5,1,0)</f>
        <v>0</v>
      </c>
      <c r="AF5" s="15">
        <f>IF(I5&gt;J5,1,0)</f>
        <v>0</v>
      </c>
      <c r="AG5" s="16">
        <f>IF(J5&gt;I5,1,0)</f>
        <v>1</v>
      </c>
      <c r="AH5" s="15">
        <f>IF(K5&gt;L5,1,0)</f>
        <v>1</v>
      </c>
      <c r="AI5" s="16">
        <f>IF(L5&gt;K5,1,0)</f>
        <v>0</v>
      </c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2:47" ht="18">
      <c r="B6" s="37">
        <v>3</v>
      </c>
      <c r="C6" s="25" t="s">
        <v>51</v>
      </c>
      <c r="D6" s="89" t="str">
        <f>+$V$6</f>
        <v>Nivnice</v>
      </c>
      <c r="E6" s="90"/>
      <c r="F6" s="91" t="str">
        <f>+$V$4</f>
        <v>TJ Tatran Poštorná A</v>
      </c>
      <c r="G6" s="74">
        <v>0</v>
      </c>
      <c r="H6" s="74">
        <v>25</v>
      </c>
      <c r="I6" s="74">
        <v>0</v>
      </c>
      <c r="J6" s="75">
        <v>25</v>
      </c>
      <c r="K6" s="75"/>
      <c r="L6" s="75"/>
      <c r="M6" s="76">
        <f t="shared" si="0"/>
        <v>0</v>
      </c>
      <c r="N6" s="76">
        <f t="shared" si="0"/>
        <v>2</v>
      </c>
      <c r="O6" s="77">
        <f t="shared" si="1"/>
        <v>0</v>
      </c>
      <c r="P6" s="77">
        <f t="shared" si="1"/>
        <v>50</v>
      </c>
      <c r="Q6" s="77">
        <f>IF(M6&gt;N6,2,1)</f>
        <v>1</v>
      </c>
      <c r="R6" s="77">
        <f>IF(M6&lt;N6,2,1)</f>
        <v>2</v>
      </c>
      <c r="S6" s="102"/>
      <c r="U6" s="8">
        <v>3</v>
      </c>
      <c r="V6" s="63" t="str">
        <f>+'Muži -III.skup'!D26</f>
        <v>Nivnice</v>
      </c>
      <c r="W6" s="18">
        <f>+R4+Q6</f>
        <v>2</v>
      </c>
      <c r="X6" s="44">
        <f>+M6+N4</f>
        <v>0</v>
      </c>
      <c r="Y6" s="44">
        <f>+N6+M4</f>
        <v>4</v>
      </c>
      <c r="Z6" s="44">
        <f>+P4+O6</f>
        <v>45</v>
      </c>
      <c r="AA6" s="44">
        <f>+O4+P6</f>
        <v>100</v>
      </c>
      <c r="AB6" s="35">
        <f>IF(AA6&lt;&gt;0,+Z6/AA6,0)</f>
        <v>0.45</v>
      </c>
      <c r="AD6" s="15">
        <f>IF(G6&gt;H6,1,0)</f>
        <v>0</v>
      </c>
      <c r="AE6" s="16">
        <f>IF(H6&gt;G6,1,0)</f>
        <v>1</v>
      </c>
      <c r="AF6" s="15">
        <f>IF(I6&gt;J6,1,0)</f>
        <v>0</v>
      </c>
      <c r="AG6" s="16">
        <f>IF(J6&gt;I6,1,0)</f>
        <v>1</v>
      </c>
      <c r="AH6" s="15">
        <f>IF(K6&gt;L6,1,0)</f>
        <v>0</v>
      </c>
      <c r="AI6" s="16">
        <f>IF(L6&gt;K6,1,0)</f>
        <v>0</v>
      </c>
      <c r="AT6" s="6"/>
      <c r="AU6" s="6"/>
    </row>
    <row r="7" spans="4:19" ht="13.5" thickBot="1">
      <c r="D7" s="92"/>
      <c r="E7" s="92"/>
      <c r="F7" s="92"/>
      <c r="S7" s="92"/>
    </row>
    <row r="8" spans="2:29" ht="24" thickBot="1">
      <c r="B8" s="11" t="s">
        <v>4</v>
      </c>
      <c r="C8" s="12"/>
      <c r="D8" s="93"/>
      <c r="E8" s="93"/>
      <c r="F8" s="93" t="s">
        <v>54</v>
      </c>
      <c r="G8" s="14"/>
      <c r="H8" s="14"/>
      <c r="I8" s="14"/>
      <c r="J8" s="12"/>
      <c r="K8" s="12"/>
      <c r="L8" s="12"/>
      <c r="M8" s="12"/>
      <c r="N8" s="12"/>
      <c r="O8" s="12"/>
      <c r="P8" s="12"/>
      <c r="Q8" s="12"/>
      <c r="R8" s="12"/>
      <c r="S8" s="103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2:28" ht="16.5" thickBot="1">
      <c r="B9" s="109" t="s">
        <v>3</v>
      </c>
      <c r="C9" s="106"/>
      <c r="D9" s="94" t="s">
        <v>5</v>
      </c>
      <c r="E9" s="94"/>
      <c r="F9" s="94" t="s">
        <v>5</v>
      </c>
      <c r="G9" s="105" t="s">
        <v>0</v>
      </c>
      <c r="H9" s="106"/>
      <c r="I9" s="105" t="s">
        <v>1</v>
      </c>
      <c r="J9" s="106"/>
      <c r="K9" s="105" t="s">
        <v>2</v>
      </c>
      <c r="L9" s="106"/>
      <c r="M9" s="105" t="s">
        <v>23</v>
      </c>
      <c r="N9" s="106"/>
      <c r="O9" s="105" t="s">
        <v>24</v>
      </c>
      <c r="P9" s="106"/>
      <c r="Q9" s="105" t="s">
        <v>15</v>
      </c>
      <c r="R9" s="106"/>
      <c r="S9" s="104"/>
      <c r="U9" s="5" t="s">
        <v>53</v>
      </c>
      <c r="V9" s="65" t="s">
        <v>18</v>
      </c>
      <c r="W9" s="65" t="s">
        <v>19</v>
      </c>
      <c r="X9" s="65" t="s">
        <v>29</v>
      </c>
      <c r="Y9" s="65" t="s">
        <v>30</v>
      </c>
      <c r="Z9" s="30" t="s">
        <v>20</v>
      </c>
      <c r="AA9" s="31" t="s">
        <v>21</v>
      </c>
      <c r="AB9" s="31" t="s">
        <v>22</v>
      </c>
    </row>
    <row r="10" spans="2:47" ht="18">
      <c r="B10" s="23">
        <v>1</v>
      </c>
      <c r="C10" s="21" t="s">
        <v>14</v>
      </c>
      <c r="D10" s="83" t="str">
        <f>+$V11</f>
        <v>Vyškov</v>
      </c>
      <c r="E10" s="84"/>
      <c r="F10" s="85" t="str">
        <f>+$V12</f>
        <v>Bojkovice</v>
      </c>
      <c r="G10" s="78">
        <v>25</v>
      </c>
      <c r="H10" s="78">
        <v>23</v>
      </c>
      <c r="I10" s="78">
        <v>18</v>
      </c>
      <c r="J10" s="79">
        <v>25</v>
      </c>
      <c r="K10" s="79">
        <v>11</v>
      </c>
      <c r="L10" s="79">
        <v>15</v>
      </c>
      <c r="M10" s="68">
        <f aca="true" t="shared" si="2" ref="M10:N12">+AD10+AF10+AH10</f>
        <v>1</v>
      </c>
      <c r="N10" s="68">
        <f t="shared" si="2"/>
        <v>2</v>
      </c>
      <c r="O10" s="69">
        <f aca="true" t="shared" si="3" ref="O10:P12">+G10+I10+K10</f>
        <v>54</v>
      </c>
      <c r="P10" s="69">
        <f t="shared" si="3"/>
        <v>63</v>
      </c>
      <c r="Q10" s="69">
        <f>IF(M10&gt;N10,2,1)</f>
        <v>1</v>
      </c>
      <c r="R10" s="69">
        <f>IF(M10&lt;N10,2,1)</f>
        <v>2</v>
      </c>
      <c r="S10" s="100" t="s">
        <v>32</v>
      </c>
      <c r="U10" s="7">
        <v>5</v>
      </c>
      <c r="V10" s="52" t="str">
        <f>+'Muži - I.skup'!D27</f>
        <v>Drásov B</v>
      </c>
      <c r="W10" s="22">
        <f>+Q11+R12</f>
        <v>3</v>
      </c>
      <c r="X10" s="50">
        <f>+M11+N12</f>
        <v>1</v>
      </c>
      <c r="Y10" s="50">
        <f>+N11+M12</f>
        <v>2</v>
      </c>
      <c r="Z10" s="42">
        <f>+O11+P12</f>
        <v>50</v>
      </c>
      <c r="AA10" s="48">
        <f>+P11+O12</f>
        <v>50</v>
      </c>
      <c r="AB10" s="34">
        <f>IF(AA10&lt;&gt;0,+Z10/AA10,0)</f>
        <v>1</v>
      </c>
      <c r="AD10" s="15">
        <f>IF(G10&gt;H10,1,0)</f>
        <v>1</v>
      </c>
      <c r="AE10" s="16">
        <f>IF(H10&gt;G10,1,0)</f>
        <v>0</v>
      </c>
      <c r="AF10" s="15">
        <f>IF(I10&gt;J10,1,0)</f>
        <v>0</v>
      </c>
      <c r="AG10" s="16">
        <f>IF(J10&gt;I10,1,0)</f>
        <v>1</v>
      </c>
      <c r="AH10" s="15">
        <f>IF(K10&gt;L10,1,0)</f>
        <v>0</v>
      </c>
      <c r="AI10" s="16">
        <f>IF(L10&gt;K10,1,0)</f>
        <v>1</v>
      </c>
      <c r="AT10" s="6"/>
      <c r="AU10" s="6"/>
    </row>
    <row r="11" spans="2:45" ht="18">
      <c r="B11" s="28">
        <v>2</v>
      </c>
      <c r="C11" s="26" t="s">
        <v>6</v>
      </c>
      <c r="D11" s="86" t="str">
        <f>+$V10</f>
        <v>Drásov B</v>
      </c>
      <c r="E11" s="87"/>
      <c r="F11" s="88" t="str">
        <f>+$V11</f>
        <v>Vyškov</v>
      </c>
      <c r="G11" s="70">
        <v>0</v>
      </c>
      <c r="H11" s="70">
        <v>0</v>
      </c>
      <c r="I11" s="70">
        <v>25</v>
      </c>
      <c r="J11" s="71">
        <v>0</v>
      </c>
      <c r="K11" s="71"/>
      <c r="L11" s="71"/>
      <c r="M11" s="72">
        <f t="shared" si="2"/>
        <v>1</v>
      </c>
      <c r="N11" s="72">
        <f t="shared" si="2"/>
        <v>0</v>
      </c>
      <c r="O11" s="73">
        <f t="shared" si="3"/>
        <v>25</v>
      </c>
      <c r="P11" s="73">
        <f t="shared" si="3"/>
        <v>0</v>
      </c>
      <c r="Q11" s="73">
        <f>IF(M11&gt;N11,2,1)</f>
        <v>2</v>
      </c>
      <c r="R11" s="73">
        <f>IF(M11&lt;N11,2,1)</f>
        <v>1</v>
      </c>
      <c r="S11" s="101"/>
      <c r="T11" s="4"/>
      <c r="U11" s="8">
        <v>6</v>
      </c>
      <c r="V11" s="53" t="str">
        <f>+'Muži - II.skup'!D27</f>
        <v>Vyškov</v>
      </c>
      <c r="W11" s="18">
        <f>+R11+Q10</f>
        <v>2</v>
      </c>
      <c r="X11" s="44">
        <f>+N11+M10</f>
        <v>1</v>
      </c>
      <c r="Y11" s="44">
        <f>+M11+N10</f>
        <v>3</v>
      </c>
      <c r="Z11" s="44">
        <f>+P11+O10</f>
        <v>54</v>
      </c>
      <c r="AA11" s="44">
        <f>+O11+P10</f>
        <v>88</v>
      </c>
      <c r="AB11" s="35">
        <f>IF(AA11&lt;&gt;0,+Z11/AA11,0)</f>
        <v>0.6136363636363636</v>
      </c>
      <c r="AC11" s="4"/>
      <c r="AD11" s="15">
        <f>IF(G11&gt;H11,1,0)</f>
        <v>0</v>
      </c>
      <c r="AE11" s="16">
        <f>IF(H11&gt;G11,1,0)</f>
        <v>0</v>
      </c>
      <c r="AF11" s="15">
        <f>IF(I11&gt;J11,1,0)</f>
        <v>1</v>
      </c>
      <c r="AG11" s="16">
        <f>IF(J11&gt;I11,1,0)</f>
        <v>0</v>
      </c>
      <c r="AH11" s="15">
        <f>IF(K11&gt;L11,1,0)</f>
        <v>0</v>
      </c>
      <c r="AI11" s="16">
        <f>IF(L11&gt;K11,1,0)</f>
        <v>0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2:47" ht="18">
      <c r="B12" s="37">
        <v>3</v>
      </c>
      <c r="C12" s="25" t="s">
        <v>51</v>
      </c>
      <c r="D12" s="89" t="str">
        <f>+$V12</f>
        <v>Bojkovice</v>
      </c>
      <c r="E12" s="90"/>
      <c r="F12" s="91" t="str">
        <f>+$V10</f>
        <v>Drásov B</v>
      </c>
      <c r="G12" s="74">
        <v>25</v>
      </c>
      <c r="H12" s="74">
        <v>8</v>
      </c>
      <c r="I12" s="74">
        <v>25</v>
      </c>
      <c r="J12" s="75">
        <v>17</v>
      </c>
      <c r="K12" s="75"/>
      <c r="L12" s="75"/>
      <c r="M12" s="76">
        <f t="shared" si="2"/>
        <v>2</v>
      </c>
      <c r="N12" s="76">
        <f t="shared" si="2"/>
        <v>0</v>
      </c>
      <c r="O12" s="77">
        <f t="shared" si="3"/>
        <v>50</v>
      </c>
      <c r="P12" s="77">
        <f t="shared" si="3"/>
        <v>25</v>
      </c>
      <c r="Q12" s="77">
        <f>IF(M12&gt;N12,2,1)</f>
        <v>2</v>
      </c>
      <c r="R12" s="77">
        <f>IF(M12&lt;N12,2,1)</f>
        <v>1</v>
      </c>
      <c r="S12" s="102" t="s">
        <v>50</v>
      </c>
      <c r="U12" s="8">
        <v>4</v>
      </c>
      <c r="V12" s="63" t="str">
        <f>+'Muži -III.skup'!D27</f>
        <v>Bojkovice</v>
      </c>
      <c r="W12" s="18">
        <f>+R10+Q12</f>
        <v>4</v>
      </c>
      <c r="X12" s="44">
        <f>+M12+N10</f>
        <v>4</v>
      </c>
      <c r="Y12" s="44">
        <f>+N12+M10</f>
        <v>1</v>
      </c>
      <c r="Z12" s="44">
        <f>+P10+O12</f>
        <v>113</v>
      </c>
      <c r="AA12" s="44">
        <f>+O10+P12</f>
        <v>79</v>
      </c>
      <c r="AB12" s="35">
        <f>IF(AA12&lt;&gt;0,+Z12/AA12,0)</f>
        <v>1.4303797468354431</v>
      </c>
      <c r="AD12" s="15">
        <f>IF(G12&gt;H12,1,0)</f>
        <v>1</v>
      </c>
      <c r="AE12" s="16">
        <f>IF(H12&gt;G12,1,0)</f>
        <v>0</v>
      </c>
      <c r="AF12" s="15">
        <f>IF(I12&gt;J12,1,0)</f>
        <v>1</v>
      </c>
      <c r="AG12" s="16">
        <f>IF(J12&gt;I12,1,0)</f>
        <v>0</v>
      </c>
      <c r="AH12" s="15">
        <f>IF(K12&gt;L12,1,0)</f>
        <v>0</v>
      </c>
      <c r="AI12" s="16">
        <f>IF(L12&gt;K12,1,0)</f>
        <v>0</v>
      </c>
      <c r="AT12" s="6"/>
      <c r="AU12" s="6"/>
    </row>
    <row r="13" spans="4:19" ht="13.5" thickBot="1">
      <c r="D13" s="92"/>
      <c r="E13" s="92"/>
      <c r="F13" s="92"/>
      <c r="S13" s="92"/>
    </row>
    <row r="14" spans="2:29" ht="24" thickBot="1">
      <c r="B14" s="11" t="s">
        <v>4</v>
      </c>
      <c r="C14" s="12"/>
      <c r="D14" s="93"/>
      <c r="E14" s="93"/>
      <c r="F14" s="93" t="s">
        <v>55</v>
      </c>
      <c r="G14" s="14"/>
      <c r="H14" s="14"/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03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8" ht="16.5" thickBot="1">
      <c r="B15" s="109" t="s">
        <v>3</v>
      </c>
      <c r="C15" s="106"/>
      <c r="D15" s="94" t="s">
        <v>5</v>
      </c>
      <c r="E15" s="94"/>
      <c r="F15" s="94" t="s">
        <v>5</v>
      </c>
      <c r="G15" s="105" t="s">
        <v>0</v>
      </c>
      <c r="H15" s="106"/>
      <c r="I15" s="105" t="s">
        <v>1</v>
      </c>
      <c r="J15" s="106"/>
      <c r="K15" s="105" t="s">
        <v>2</v>
      </c>
      <c r="L15" s="106"/>
      <c r="M15" s="105" t="s">
        <v>23</v>
      </c>
      <c r="N15" s="106"/>
      <c r="O15" s="105" t="s">
        <v>24</v>
      </c>
      <c r="P15" s="106"/>
      <c r="Q15" s="105" t="s">
        <v>15</v>
      </c>
      <c r="R15" s="106"/>
      <c r="S15" s="104"/>
      <c r="U15" s="5" t="s">
        <v>53</v>
      </c>
      <c r="V15" s="65" t="s">
        <v>18</v>
      </c>
      <c r="W15" s="65" t="s">
        <v>19</v>
      </c>
      <c r="X15" s="65" t="s">
        <v>29</v>
      </c>
      <c r="Y15" s="65" t="s">
        <v>30</v>
      </c>
      <c r="Z15" s="30" t="s">
        <v>20</v>
      </c>
      <c r="AA15" s="31" t="s">
        <v>21</v>
      </c>
      <c r="AB15" s="31" t="s">
        <v>22</v>
      </c>
    </row>
    <row r="16" spans="2:47" ht="18">
      <c r="B16" s="23">
        <v>1</v>
      </c>
      <c r="C16" s="21" t="s">
        <v>14</v>
      </c>
      <c r="D16" s="83" t="str">
        <f>+$V17</f>
        <v>Uherský Brod</v>
      </c>
      <c r="E16" s="84"/>
      <c r="F16" s="85" t="str">
        <f>+$V18</f>
        <v>Poštorná Jun</v>
      </c>
      <c r="G16" s="78">
        <v>25</v>
      </c>
      <c r="H16" s="78">
        <v>17</v>
      </c>
      <c r="I16" s="78">
        <v>25</v>
      </c>
      <c r="J16" s="79">
        <v>21</v>
      </c>
      <c r="K16" s="79"/>
      <c r="L16" s="79"/>
      <c r="M16" s="68">
        <f aca="true" t="shared" si="4" ref="M16:N18">+AD16+AF16+AH16</f>
        <v>2</v>
      </c>
      <c r="N16" s="68">
        <f t="shared" si="4"/>
        <v>0</v>
      </c>
      <c r="O16" s="69">
        <f aca="true" t="shared" si="5" ref="O16:P18">+G16+I16+K16</f>
        <v>50</v>
      </c>
      <c r="P16" s="69">
        <f t="shared" si="5"/>
        <v>38</v>
      </c>
      <c r="Q16" s="69">
        <f>IF(M16&gt;N16,2,1)</f>
        <v>2</v>
      </c>
      <c r="R16" s="69">
        <f>IF(M16&lt;N16,2,1)</f>
        <v>1</v>
      </c>
      <c r="S16" s="100" t="s">
        <v>34</v>
      </c>
      <c r="U16" s="7">
        <v>8</v>
      </c>
      <c r="V16" s="52" t="str">
        <f>+'Muži - I.skup'!D28</f>
        <v>Klobouky</v>
      </c>
      <c r="W16" s="22">
        <f>+Q17+R18</f>
        <v>3</v>
      </c>
      <c r="X16" s="50">
        <f>+M17+N18</f>
        <v>2</v>
      </c>
      <c r="Y16" s="50">
        <f>+N17+M18</f>
        <v>2</v>
      </c>
      <c r="Z16" s="42">
        <f>+O17+P18</f>
        <v>84</v>
      </c>
      <c r="AA16" s="48">
        <f>+P17+O18</f>
        <v>93</v>
      </c>
      <c r="AB16" s="34">
        <f>IF(AA16&lt;&gt;0,+Z16/AA16,0)</f>
        <v>0.9032258064516129</v>
      </c>
      <c r="AD16" s="15">
        <f>IF(G16&gt;H16,1,0)</f>
        <v>1</v>
      </c>
      <c r="AE16" s="16">
        <f>IF(H16&gt;G16,1,0)</f>
        <v>0</v>
      </c>
      <c r="AF16" s="15">
        <f>IF(I16&gt;J16,1,0)</f>
        <v>1</v>
      </c>
      <c r="AG16" s="16">
        <f>IF(J16&gt;I16,1,0)</f>
        <v>0</v>
      </c>
      <c r="AH16" s="15">
        <f>IF(K16&gt;L16,1,0)</f>
        <v>0</v>
      </c>
      <c r="AI16" s="16">
        <f>IF(L16&gt;K16,1,0)</f>
        <v>0</v>
      </c>
      <c r="AT16" s="6"/>
      <c r="AU16" s="6"/>
    </row>
    <row r="17" spans="2:45" ht="18">
      <c r="B17" s="28">
        <v>2</v>
      </c>
      <c r="C17" s="26" t="s">
        <v>6</v>
      </c>
      <c r="D17" s="86" t="str">
        <f>+$V16</f>
        <v>Klobouky</v>
      </c>
      <c r="E17" s="87"/>
      <c r="F17" s="88" t="str">
        <f>+$V17</f>
        <v>Uherský Brod</v>
      </c>
      <c r="G17" s="70">
        <v>17</v>
      </c>
      <c r="H17" s="70">
        <v>25</v>
      </c>
      <c r="I17" s="70">
        <v>17</v>
      </c>
      <c r="J17" s="71">
        <v>25</v>
      </c>
      <c r="K17" s="71"/>
      <c r="L17" s="71"/>
      <c r="M17" s="72">
        <f t="shared" si="4"/>
        <v>0</v>
      </c>
      <c r="N17" s="72">
        <f t="shared" si="4"/>
        <v>2</v>
      </c>
      <c r="O17" s="73">
        <f t="shared" si="5"/>
        <v>34</v>
      </c>
      <c r="P17" s="73">
        <f t="shared" si="5"/>
        <v>50</v>
      </c>
      <c r="Q17" s="73">
        <f>IF(M17&gt;N17,2,1)</f>
        <v>1</v>
      </c>
      <c r="R17" s="73">
        <f>IF(M17&lt;N17,2,1)</f>
        <v>2</v>
      </c>
      <c r="S17" s="101" t="s">
        <v>58</v>
      </c>
      <c r="T17" s="4"/>
      <c r="U17" s="8">
        <v>7</v>
      </c>
      <c r="V17" s="53" t="str">
        <f>+'Muži - II.skup'!D28</f>
        <v>Uherský Brod</v>
      </c>
      <c r="W17" s="18">
        <f>+R17+Q16</f>
        <v>4</v>
      </c>
      <c r="X17" s="44">
        <f>+N17+M16</f>
        <v>4</v>
      </c>
      <c r="Y17" s="44">
        <f>+M17+N16</f>
        <v>0</v>
      </c>
      <c r="Z17" s="44">
        <f>+P17+O16</f>
        <v>100</v>
      </c>
      <c r="AA17" s="44">
        <f>+O17+P16</f>
        <v>72</v>
      </c>
      <c r="AB17" s="35">
        <f>IF(AA17&lt;&gt;0,+Z17/AA17,0)</f>
        <v>1.3888888888888888</v>
      </c>
      <c r="AC17" s="4"/>
      <c r="AD17" s="15">
        <f>IF(G17&gt;H17,1,0)</f>
        <v>0</v>
      </c>
      <c r="AE17" s="16">
        <f>IF(H17&gt;G17,1,0)</f>
        <v>1</v>
      </c>
      <c r="AF17" s="15">
        <f>IF(I17&gt;J17,1,0)</f>
        <v>0</v>
      </c>
      <c r="AG17" s="16">
        <f>IF(J17&gt;I17,1,0)</f>
        <v>1</v>
      </c>
      <c r="AH17" s="15">
        <f>IF(K17&gt;L17,1,0)</f>
        <v>0</v>
      </c>
      <c r="AI17" s="16">
        <f>IF(L17&gt;K17,1,0)</f>
        <v>0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2:47" ht="18">
      <c r="B18" s="37">
        <v>3</v>
      </c>
      <c r="C18" s="25" t="s">
        <v>51</v>
      </c>
      <c r="D18" s="89" t="str">
        <f>+$V18</f>
        <v>Poštorná Jun</v>
      </c>
      <c r="E18" s="90"/>
      <c r="F18" s="91" t="str">
        <f>+$V16</f>
        <v>Klobouky</v>
      </c>
      <c r="G18" s="74">
        <v>22</v>
      </c>
      <c r="H18" s="74">
        <v>25</v>
      </c>
      <c r="I18" s="74">
        <v>21</v>
      </c>
      <c r="J18" s="75">
        <v>25</v>
      </c>
      <c r="K18" s="75"/>
      <c r="L18" s="75"/>
      <c r="M18" s="76">
        <f t="shared" si="4"/>
        <v>0</v>
      </c>
      <c r="N18" s="76">
        <f t="shared" si="4"/>
        <v>2</v>
      </c>
      <c r="O18" s="77">
        <f t="shared" si="5"/>
        <v>43</v>
      </c>
      <c r="P18" s="77">
        <f t="shared" si="5"/>
        <v>50</v>
      </c>
      <c r="Q18" s="77">
        <f>IF(M18&gt;N18,2,1)</f>
        <v>1</v>
      </c>
      <c r="R18" s="77">
        <f>IF(M18&lt;N18,2,1)</f>
        <v>2</v>
      </c>
      <c r="S18" s="102" t="s">
        <v>41</v>
      </c>
      <c r="U18" s="8">
        <v>9</v>
      </c>
      <c r="V18" s="63" t="str">
        <f>+'Muži -III.skup'!D28</f>
        <v>Poštorná Jun</v>
      </c>
      <c r="W18" s="18">
        <f>+R16+Q18</f>
        <v>2</v>
      </c>
      <c r="X18" s="44">
        <f>+M18+N16</f>
        <v>0</v>
      </c>
      <c r="Y18" s="44">
        <f>+N18+M16</f>
        <v>4</v>
      </c>
      <c r="Z18" s="44">
        <f>+P16+O18</f>
        <v>81</v>
      </c>
      <c r="AA18" s="44">
        <f>+O16+P18</f>
        <v>100</v>
      </c>
      <c r="AB18" s="35">
        <f>IF(AA18&lt;&gt;0,+Z18/AA18,0)</f>
        <v>0.81</v>
      </c>
      <c r="AD18" s="15">
        <f>IF(G18&gt;H18,1,0)</f>
        <v>0</v>
      </c>
      <c r="AE18" s="16">
        <f>IF(H18&gt;G18,1,0)</f>
        <v>1</v>
      </c>
      <c r="AF18" s="15">
        <f>IF(I18&gt;J18,1,0)</f>
        <v>0</v>
      </c>
      <c r="AG18" s="16">
        <f>IF(J18&gt;I18,1,0)</f>
        <v>1</v>
      </c>
      <c r="AH18" s="15">
        <f>IF(K18&gt;L18,1,0)</f>
        <v>0</v>
      </c>
      <c r="AI18" s="16">
        <f>IF(L18&gt;K18,1,0)</f>
        <v>0</v>
      </c>
      <c r="AT18" s="6"/>
      <c r="AU18" s="6"/>
    </row>
    <row r="19" spans="4:19" ht="13.5" thickBot="1">
      <c r="D19" s="92"/>
      <c r="E19" s="92"/>
      <c r="F19" s="92"/>
      <c r="S19" s="92"/>
    </row>
    <row r="20" spans="2:29" ht="24" thickBot="1">
      <c r="B20" s="11" t="s">
        <v>4</v>
      </c>
      <c r="C20" s="12"/>
      <c r="D20" s="93"/>
      <c r="E20" s="93"/>
      <c r="F20" s="93" t="s">
        <v>56</v>
      </c>
      <c r="G20" s="14"/>
      <c r="H20" s="14"/>
      <c r="I20" s="14"/>
      <c r="J20" s="12"/>
      <c r="K20" s="12"/>
      <c r="L20" s="12"/>
      <c r="M20" s="12"/>
      <c r="N20" s="12"/>
      <c r="O20" s="12"/>
      <c r="P20" s="12"/>
      <c r="Q20" s="12"/>
      <c r="R20" s="12"/>
      <c r="S20" s="103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8" ht="16.5" thickBot="1">
      <c r="B21" s="109" t="s">
        <v>3</v>
      </c>
      <c r="C21" s="106"/>
      <c r="D21" s="94" t="s">
        <v>5</v>
      </c>
      <c r="E21" s="94"/>
      <c r="F21" s="94" t="s">
        <v>5</v>
      </c>
      <c r="G21" s="105" t="s">
        <v>0</v>
      </c>
      <c r="H21" s="106"/>
      <c r="I21" s="105" t="s">
        <v>1</v>
      </c>
      <c r="J21" s="106"/>
      <c r="K21" s="105" t="s">
        <v>2</v>
      </c>
      <c r="L21" s="106"/>
      <c r="M21" s="105" t="s">
        <v>23</v>
      </c>
      <c r="N21" s="106"/>
      <c r="O21" s="105" t="s">
        <v>24</v>
      </c>
      <c r="P21" s="106"/>
      <c r="Q21" s="105" t="s">
        <v>15</v>
      </c>
      <c r="R21" s="106"/>
      <c r="S21" s="104"/>
      <c r="U21" s="5" t="s">
        <v>53</v>
      </c>
      <c r="V21" s="65" t="s">
        <v>18</v>
      </c>
      <c r="W21" s="65" t="s">
        <v>19</v>
      </c>
      <c r="X21" s="65" t="s">
        <v>29</v>
      </c>
      <c r="Y21" s="65" t="s">
        <v>30</v>
      </c>
      <c r="Z21" s="30" t="s">
        <v>20</v>
      </c>
      <c r="AA21" s="31" t="s">
        <v>21</v>
      </c>
      <c r="AB21" s="31" t="s">
        <v>22</v>
      </c>
    </row>
    <row r="22" spans="2:47" ht="18">
      <c r="B22" s="23">
        <v>1</v>
      </c>
      <c r="C22" s="21" t="s">
        <v>14</v>
      </c>
      <c r="D22" s="83" t="str">
        <f>+$V23</f>
        <v>Nová Včelnice</v>
      </c>
      <c r="E22" s="84"/>
      <c r="F22" s="85" t="str">
        <f>+$V24</f>
        <v>Kobylí</v>
      </c>
      <c r="G22" s="78">
        <v>25</v>
      </c>
      <c r="H22" s="78">
        <v>17</v>
      </c>
      <c r="I22" s="78">
        <v>26</v>
      </c>
      <c r="J22" s="79">
        <v>24</v>
      </c>
      <c r="K22" s="79"/>
      <c r="L22" s="79"/>
      <c r="M22" s="68">
        <f aca="true" t="shared" si="6" ref="M22:N24">+AD22+AF22+AH22</f>
        <v>2</v>
      </c>
      <c r="N22" s="68">
        <f t="shared" si="6"/>
        <v>0</v>
      </c>
      <c r="O22" s="69">
        <f aca="true" t="shared" si="7" ref="O22:P24">+G22+I22+K22</f>
        <v>51</v>
      </c>
      <c r="P22" s="69">
        <f t="shared" si="7"/>
        <v>41</v>
      </c>
      <c r="Q22" s="69">
        <f>IF(M22&gt;N22,2,1)</f>
        <v>2</v>
      </c>
      <c r="R22" s="69">
        <f>IF(M22&lt;N22,2,1)</f>
        <v>1</v>
      </c>
      <c r="S22" s="100" t="s">
        <v>42</v>
      </c>
      <c r="U22" s="7">
        <v>12</v>
      </c>
      <c r="V22" s="52" t="str">
        <f>+'Muži - I.skup'!D29</f>
        <v>Staré časy</v>
      </c>
      <c r="W22" s="22">
        <f>+Q23+R24</f>
        <v>2</v>
      </c>
      <c r="X22" s="50">
        <f>+M23+N24</f>
        <v>0</v>
      </c>
      <c r="Y22" s="50">
        <f>+N23+M24</f>
        <v>4</v>
      </c>
      <c r="Z22" s="42">
        <f>+O23+P24</f>
        <v>42</v>
      </c>
      <c r="AA22" s="48">
        <f>+P23+O24</f>
        <v>100</v>
      </c>
      <c r="AB22" s="34">
        <f>IF(AA22&lt;&gt;0,+Z22/AA22,0)</f>
        <v>0.42</v>
      </c>
      <c r="AD22" s="15">
        <f>IF(G22&gt;H22,1,0)</f>
        <v>1</v>
      </c>
      <c r="AE22" s="16">
        <f>IF(H22&gt;G22,1,0)</f>
        <v>0</v>
      </c>
      <c r="AF22" s="15">
        <f>IF(I22&gt;J22,1,0)</f>
        <v>1</v>
      </c>
      <c r="AG22" s="16">
        <f>IF(J22&gt;I22,1,0)</f>
        <v>0</v>
      </c>
      <c r="AH22" s="15">
        <f>IF(K22&gt;L22,1,0)</f>
        <v>0</v>
      </c>
      <c r="AI22" s="16">
        <f>IF(L22&gt;K22,1,0)</f>
        <v>0</v>
      </c>
      <c r="AT22" s="6"/>
      <c r="AU22" s="6"/>
    </row>
    <row r="23" spans="2:45" ht="18">
      <c r="B23" s="28">
        <v>2</v>
      </c>
      <c r="C23" s="26" t="s">
        <v>6</v>
      </c>
      <c r="D23" s="86" t="str">
        <f>+$V22</f>
        <v>Staré časy</v>
      </c>
      <c r="E23" s="87"/>
      <c r="F23" s="88" t="str">
        <f>+$V23</f>
        <v>Nová Včelnice</v>
      </c>
      <c r="G23" s="70">
        <v>20</v>
      </c>
      <c r="H23" s="70">
        <v>25</v>
      </c>
      <c r="I23" s="70">
        <v>22</v>
      </c>
      <c r="J23" s="71">
        <v>25</v>
      </c>
      <c r="K23" s="71"/>
      <c r="L23" s="71"/>
      <c r="M23" s="72">
        <f t="shared" si="6"/>
        <v>0</v>
      </c>
      <c r="N23" s="72">
        <f t="shared" si="6"/>
        <v>2</v>
      </c>
      <c r="O23" s="73">
        <f t="shared" si="7"/>
        <v>42</v>
      </c>
      <c r="P23" s="73">
        <f t="shared" si="7"/>
        <v>50</v>
      </c>
      <c r="Q23" s="73">
        <f>IF(M23&gt;N23,2,1)</f>
        <v>1</v>
      </c>
      <c r="R23" s="73">
        <f>IF(M23&lt;N23,2,1)</f>
        <v>2</v>
      </c>
      <c r="S23" s="101" t="s">
        <v>43</v>
      </c>
      <c r="T23" s="4"/>
      <c r="U23" s="8">
        <v>10</v>
      </c>
      <c r="V23" s="53" t="str">
        <f>+'Muži - II.skup'!D29</f>
        <v>Nová Včelnice</v>
      </c>
      <c r="W23" s="18">
        <f>+R23+Q22</f>
        <v>4</v>
      </c>
      <c r="X23" s="44">
        <f>+N23+M22</f>
        <v>4</v>
      </c>
      <c r="Y23" s="44">
        <f>+M23+N22</f>
        <v>0</v>
      </c>
      <c r="Z23" s="44">
        <f>+P23+O22</f>
        <v>101</v>
      </c>
      <c r="AA23" s="44">
        <f>+O23+P22</f>
        <v>83</v>
      </c>
      <c r="AB23" s="35">
        <f>IF(AA23&lt;&gt;0,+Z23/AA23,0)</f>
        <v>1.216867469879518</v>
      </c>
      <c r="AC23" s="4"/>
      <c r="AD23" s="15">
        <f>IF(G23&gt;H23,1,0)</f>
        <v>0</v>
      </c>
      <c r="AE23" s="16">
        <f>IF(H23&gt;G23,1,0)</f>
        <v>1</v>
      </c>
      <c r="AF23" s="15">
        <f>IF(I23&gt;J23,1,0)</f>
        <v>0</v>
      </c>
      <c r="AG23" s="16">
        <f>IF(J23&gt;I23,1,0)</f>
        <v>1</v>
      </c>
      <c r="AH23" s="15">
        <f>IF(K23&gt;L23,1,0)</f>
        <v>0</v>
      </c>
      <c r="AI23" s="16">
        <f>IF(L23&gt;K23,1,0)</f>
        <v>0</v>
      </c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2:47" ht="18">
      <c r="B24" s="37">
        <v>3</v>
      </c>
      <c r="C24" s="25" t="s">
        <v>51</v>
      </c>
      <c r="D24" s="89" t="str">
        <f>+$V24</f>
        <v>Kobylí</v>
      </c>
      <c r="E24" s="90"/>
      <c r="F24" s="91" t="str">
        <f>+$V22</f>
        <v>Staré časy</v>
      </c>
      <c r="G24" s="74">
        <v>25</v>
      </c>
      <c r="H24" s="74">
        <v>0</v>
      </c>
      <c r="I24" s="74">
        <v>25</v>
      </c>
      <c r="J24" s="75">
        <v>0</v>
      </c>
      <c r="K24" s="75"/>
      <c r="L24" s="75"/>
      <c r="M24" s="76">
        <f t="shared" si="6"/>
        <v>2</v>
      </c>
      <c r="N24" s="76">
        <f t="shared" si="6"/>
        <v>0</v>
      </c>
      <c r="O24" s="77">
        <f t="shared" si="7"/>
        <v>50</v>
      </c>
      <c r="P24" s="77">
        <f t="shared" si="7"/>
        <v>0</v>
      </c>
      <c r="Q24" s="77">
        <f>IF(M24&gt;N24,2,1)</f>
        <v>2</v>
      </c>
      <c r="R24" s="77">
        <f>IF(M24&lt;N24,2,1)</f>
        <v>1</v>
      </c>
      <c r="S24" s="102"/>
      <c r="U24" s="8">
        <v>11</v>
      </c>
      <c r="V24" s="63" t="str">
        <f>+'Muži -III.skup'!D29</f>
        <v>Kobylí</v>
      </c>
      <c r="W24" s="18">
        <f>+R22+Q24</f>
        <v>3</v>
      </c>
      <c r="X24" s="44">
        <f>+M24+N22</f>
        <v>2</v>
      </c>
      <c r="Y24" s="44">
        <f>+N24+M22</f>
        <v>2</v>
      </c>
      <c r="Z24" s="44">
        <f>+P22+O24</f>
        <v>91</v>
      </c>
      <c r="AA24" s="44">
        <f>+O22+P24</f>
        <v>51</v>
      </c>
      <c r="AB24" s="35">
        <f>IF(AA24&lt;&gt;0,+Z24/AA24,0)</f>
        <v>1.7843137254901962</v>
      </c>
      <c r="AD24" s="15">
        <f>IF(G24&gt;H24,1,0)</f>
        <v>1</v>
      </c>
      <c r="AE24" s="16">
        <f>IF(H24&gt;G24,1,0)</f>
        <v>0</v>
      </c>
      <c r="AF24" s="15">
        <f>IF(I24&gt;J24,1,0)</f>
        <v>1</v>
      </c>
      <c r="AG24" s="16">
        <f>IF(J24&gt;I24,1,0)</f>
        <v>0</v>
      </c>
      <c r="AH24" s="15">
        <f>IF(K24&gt;L24,1,0)</f>
        <v>0</v>
      </c>
      <c r="AI24" s="16">
        <f>IF(L24&gt;K24,1,0)</f>
        <v>0</v>
      </c>
      <c r="AT24" s="6"/>
      <c r="AU24" s="6"/>
    </row>
    <row r="25" spans="4:19" ht="13.5" thickBot="1">
      <c r="D25" s="92"/>
      <c r="E25" s="92"/>
      <c r="F25" s="92"/>
      <c r="S25" s="92"/>
    </row>
    <row r="26" spans="2:29" ht="24" thickBot="1">
      <c r="B26" s="11" t="s">
        <v>4</v>
      </c>
      <c r="C26" s="12"/>
      <c r="D26" s="93"/>
      <c r="E26" s="93"/>
      <c r="F26" s="93" t="s">
        <v>57</v>
      </c>
      <c r="G26" s="14"/>
      <c r="H26" s="14"/>
      <c r="I26" s="14"/>
      <c r="J26" s="12"/>
      <c r="K26" s="12"/>
      <c r="L26" s="12"/>
      <c r="M26" s="12"/>
      <c r="N26" s="12"/>
      <c r="O26" s="12"/>
      <c r="P26" s="12"/>
      <c r="Q26" s="12"/>
      <c r="R26" s="12"/>
      <c r="S26" s="103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2:28" ht="16.5" thickBot="1">
      <c r="B27" s="109" t="s">
        <v>3</v>
      </c>
      <c r="C27" s="106"/>
      <c r="D27" s="94" t="s">
        <v>5</v>
      </c>
      <c r="E27" s="94"/>
      <c r="F27" s="94" t="s">
        <v>5</v>
      </c>
      <c r="G27" s="105" t="s">
        <v>0</v>
      </c>
      <c r="H27" s="106"/>
      <c r="I27" s="105" t="s">
        <v>1</v>
      </c>
      <c r="J27" s="106"/>
      <c r="K27" s="105" t="s">
        <v>2</v>
      </c>
      <c r="L27" s="106"/>
      <c r="M27" s="105" t="s">
        <v>23</v>
      </c>
      <c r="N27" s="106"/>
      <c r="O27" s="105" t="s">
        <v>24</v>
      </c>
      <c r="P27" s="106"/>
      <c r="Q27" s="105" t="s">
        <v>15</v>
      </c>
      <c r="R27" s="106"/>
      <c r="S27" s="104"/>
      <c r="U27" s="5" t="s">
        <v>53</v>
      </c>
      <c r="V27" s="65" t="s">
        <v>18</v>
      </c>
      <c r="W27" s="65" t="s">
        <v>19</v>
      </c>
      <c r="X27" s="65" t="s">
        <v>29</v>
      </c>
      <c r="Y27" s="65" t="s">
        <v>30</v>
      </c>
      <c r="Z27" s="30" t="s">
        <v>20</v>
      </c>
      <c r="AA27" s="31" t="s">
        <v>21</v>
      </c>
      <c r="AB27" s="31" t="s">
        <v>22</v>
      </c>
    </row>
    <row r="28" spans="2:47" ht="18">
      <c r="B28" s="23">
        <v>1</v>
      </c>
      <c r="C28" s="21" t="s">
        <v>14</v>
      </c>
      <c r="D28" s="83" t="str">
        <f>+$V29</f>
        <v>Lužice</v>
      </c>
      <c r="E28" s="84"/>
      <c r="F28" s="85" t="str">
        <f>+$V30</f>
        <v>Útěchov</v>
      </c>
      <c r="G28" s="78">
        <v>25</v>
      </c>
      <c r="H28" s="78">
        <v>0</v>
      </c>
      <c r="I28" s="78">
        <v>25</v>
      </c>
      <c r="J28" s="79">
        <v>0</v>
      </c>
      <c r="K28" s="79"/>
      <c r="L28" s="79"/>
      <c r="M28" s="68">
        <f aca="true" t="shared" si="8" ref="M28:N30">+AD28+AF28+AH28</f>
        <v>2</v>
      </c>
      <c r="N28" s="68">
        <f t="shared" si="8"/>
        <v>0</v>
      </c>
      <c r="O28" s="69">
        <f aca="true" t="shared" si="9" ref="O28:P30">+G28+I28+K28</f>
        <v>50</v>
      </c>
      <c r="P28" s="69">
        <f t="shared" si="9"/>
        <v>0</v>
      </c>
      <c r="Q28" s="69">
        <f>IF(M28&gt;N28,2,1)</f>
        <v>2</v>
      </c>
      <c r="R28" s="69">
        <f>IF(M28&lt;N28,2,1)</f>
        <v>1</v>
      </c>
      <c r="S28" s="100"/>
      <c r="U28" s="7">
        <v>15</v>
      </c>
      <c r="V28" s="52" t="str">
        <f>+'Muži - I.skup'!D30</f>
        <v>Začátky</v>
      </c>
      <c r="W28" s="22">
        <f>+Q29+R30</f>
        <v>2</v>
      </c>
      <c r="X28" s="50">
        <f>+M29+N30</f>
        <v>0</v>
      </c>
      <c r="Y28" s="50">
        <f>+N29+M30</f>
        <v>4</v>
      </c>
      <c r="Z28" s="42">
        <f>+O29+P30</f>
        <v>0</v>
      </c>
      <c r="AA28" s="48">
        <f>+P29+O30</f>
        <v>100</v>
      </c>
      <c r="AB28" s="34">
        <f>IF(AA28&lt;&gt;0,+Z28/AA28,0)</f>
        <v>0</v>
      </c>
      <c r="AD28" s="15">
        <f>IF(G28&gt;H28,1,0)</f>
        <v>1</v>
      </c>
      <c r="AE28" s="16">
        <f>IF(H28&gt;G28,1,0)</f>
        <v>0</v>
      </c>
      <c r="AF28" s="15">
        <f>IF(I28&gt;J28,1,0)</f>
        <v>1</v>
      </c>
      <c r="AG28" s="16">
        <f>IF(J28&gt;I28,1,0)</f>
        <v>0</v>
      </c>
      <c r="AH28" s="15">
        <f>IF(K28&gt;L28,1,0)</f>
        <v>0</v>
      </c>
      <c r="AI28" s="16">
        <f>IF(L28&gt;K28,1,0)</f>
        <v>0</v>
      </c>
      <c r="AT28" s="6"/>
      <c r="AU28" s="6"/>
    </row>
    <row r="29" spans="2:45" ht="18">
      <c r="B29" s="28">
        <v>2</v>
      </c>
      <c r="C29" s="26" t="s">
        <v>6</v>
      </c>
      <c r="D29" s="86" t="str">
        <f>+$V28</f>
        <v>Začátky</v>
      </c>
      <c r="E29" s="87"/>
      <c r="F29" s="88" t="str">
        <f>+$V29</f>
        <v>Lužice</v>
      </c>
      <c r="G29" s="70">
        <v>0</v>
      </c>
      <c r="H29" s="70">
        <v>25</v>
      </c>
      <c r="I29" s="70">
        <v>0</v>
      </c>
      <c r="J29" s="71">
        <v>25</v>
      </c>
      <c r="K29" s="71"/>
      <c r="L29" s="71"/>
      <c r="M29" s="72">
        <f t="shared" si="8"/>
        <v>0</v>
      </c>
      <c r="N29" s="72">
        <f t="shared" si="8"/>
        <v>2</v>
      </c>
      <c r="O29" s="73">
        <f t="shared" si="9"/>
        <v>0</v>
      </c>
      <c r="P29" s="73">
        <f t="shared" si="9"/>
        <v>50</v>
      </c>
      <c r="Q29" s="73">
        <f>IF(M29&gt;N29,2,1)</f>
        <v>1</v>
      </c>
      <c r="R29" s="73">
        <f>IF(M29&lt;N29,2,1)</f>
        <v>2</v>
      </c>
      <c r="S29" s="101"/>
      <c r="T29" s="4"/>
      <c r="U29" s="8">
        <v>13</v>
      </c>
      <c r="V29" s="53" t="str">
        <f>+'Muži - II.skup'!D30</f>
        <v>Lužice</v>
      </c>
      <c r="W29" s="18">
        <f>+R29+Q28</f>
        <v>4</v>
      </c>
      <c r="X29" s="44">
        <f>+N29+M28</f>
        <v>4</v>
      </c>
      <c r="Y29" s="44">
        <f>+M29+N28</f>
        <v>0</v>
      </c>
      <c r="Z29" s="44">
        <f>+P29+O28</f>
        <v>100</v>
      </c>
      <c r="AA29" s="44">
        <f>+O29+P28</f>
        <v>0</v>
      </c>
      <c r="AB29" s="35">
        <f>IF(AA29&lt;&gt;0,+Z29/AA29,0)</f>
        <v>0</v>
      </c>
      <c r="AC29" s="4"/>
      <c r="AD29" s="15">
        <f>IF(G29&gt;H29,1,0)</f>
        <v>0</v>
      </c>
      <c r="AE29" s="16">
        <f>IF(H29&gt;G29,1,0)</f>
        <v>1</v>
      </c>
      <c r="AF29" s="15">
        <f>IF(I29&gt;J29,1,0)</f>
        <v>0</v>
      </c>
      <c r="AG29" s="16">
        <f>IF(J29&gt;I29,1,0)</f>
        <v>1</v>
      </c>
      <c r="AH29" s="15">
        <f>IF(K29&gt;L29,1,0)</f>
        <v>0</v>
      </c>
      <c r="AI29" s="16">
        <f>IF(L29&gt;K29,1,0)</f>
        <v>0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2:47" ht="18">
      <c r="B30" s="37">
        <v>3</v>
      </c>
      <c r="C30" s="25" t="s">
        <v>51</v>
      </c>
      <c r="D30" s="89" t="str">
        <f>+$V30</f>
        <v>Útěchov</v>
      </c>
      <c r="E30" s="90"/>
      <c r="F30" s="91" t="str">
        <f>+$V28</f>
        <v>Začátky</v>
      </c>
      <c r="G30" s="74">
        <v>25</v>
      </c>
      <c r="H30" s="74">
        <v>0</v>
      </c>
      <c r="I30" s="74">
        <v>25</v>
      </c>
      <c r="J30" s="75">
        <v>0</v>
      </c>
      <c r="K30" s="75"/>
      <c r="L30" s="75"/>
      <c r="M30" s="76">
        <f t="shared" si="8"/>
        <v>2</v>
      </c>
      <c r="N30" s="76">
        <f t="shared" si="8"/>
        <v>0</v>
      </c>
      <c r="O30" s="77">
        <f t="shared" si="9"/>
        <v>50</v>
      </c>
      <c r="P30" s="77">
        <f t="shared" si="9"/>
        <v>0</v>
      </c>
      <c r="Q30" s="77">
        <f>IF(M30&gt;N30,2,1)</f>
        <v>2</v>
      </c>
      <c r="R30" s="77">
        <f>IF(M30&lt;N30,2,1)</f>
        <v>1</v>
      </c>
      <c r="S30" s="102"/>
      <c r="U30" s="8">
        <v>14</v>
      </c>
      <c r="V30" s="63" t="str">
        <f>+'Muži -III.skup'!D30</f>
        <v>Útěchov</v>
      </c>
      <c r="W30" s="18">
        <f>+R28+Q30</f>
        <v>3</v>
      </c>
      <c r="X30" s="44">
        <f>+M30+N28</f>
        <v>2</v>
      </c>
      <c r="Y30" s="44">
        <f>+N30+M28</f>
        <v>2</v>
      </c>
      <c r="Z30" s="44">
        <f>+P28+O30</f>
        <v>50</v>
      </c>
      <c r="AA30" s="44">
        <f>+O28+P30</f>
        <v>50</v>
      </c>
      <c r="AB30" s="35">
        <f>IF(AA30&lt;&gt;0,+Z30/AA30,0)</f>
        <v>1</v>
      </c>
      <c r="AD30" s="15">
        <f>IF(G30&gt;H30,1,0)</f>
        <v>1</v>
      </c>
      <c r="AE30" s="16">
        <f>IF(H30&gt;G30,1,0)</f>
        <v>0</v>
      </c>
      <c r="AF30" s="15">
        <f>IF(I30&gt;J30,1,0)</f>
        <v>1</v>
      </c>
      <c r="AG30" s="16">
        <f>IF(J30&gt;I30,1,0)</f>
        <v>0</v>
      </c>
      <c r="AH30" s="15">
        <f>IF(K30&gt;L30,1,0)</f>
        <v>0</v>
      </c>
      <c r="AI30" s="16">
        <f>IF(L30&gt;K30,1,0)</f>
        <v>0</v>
      </c>
      <c r="AT30" s="6"/>
      <c r="AU30" s="6"/>
    </row>
    <row r="33" ht="12.75">
      <c r="D33" s="3" t="s">
        <v>60</v>
      </c>
    </row>
    <row r="34" spans="3:4" ht="15">
      <c r="C34" s="82">
        <v>1</v>
      </c>
      <c r="D34" s="82" t="s">
        <v>61</v>
      </c>
    </row>
    <row r="35" spans="3:4" ht="15">
      <c r="C35" s="82">
        <v>2</v>
      </c>
      <c r="D35" s="82" t="s">
        <v>36</v>
      </c>
    </row>
    <row r="36" spans="3:4" ht="15">
      <c r="C36" s="82">
        <v>3</v>
      </c>
      <c r="D36" s="82" t="s">
        <v>47</v>
      </c>
    </row>
    <row r="37" spans="3:4" ht="15">
      <c r="C37" s="82">
        <v>4</v>
      </c>
      <c r="D37" s="82" t="s">
        <v>45</v>
      </c>
    </row>
    <row r="38" spans="3:4" ht="15">
      <c r="C38" s="82">
        <v>5</v>
      </c>
      <c r="D38" s="82" t="s">
        <v>25</v>
      </c>
    </row>
    <row r="39" spans="3:4" ht="15">
      <c r="C39" s="82">
        <v>6</v>
      </c>
      <c r="D39" s="82" t="s">
        <v>40</v>
      </c>
    </row>
    <row r="40" spans="3:4" ht="15">
      <c r="C40" s="82">
        <v>7</v>
      </c>
      <c r="D40" s="82" t="s">
        <v>39</v>
      </c>
    </row>
    <row r="41" spans="3:4" ht="15">
      <c r="C41" s="82">
        <v>8</v>
      </c>
      <c r="D41" s="82" t="s">
        <v>27</v>
      </c>
    </row>
    <row r="42" spans="3:4" ht="15">
      <c r="C42" s="82">
        <v>9</v>
      </c>
      <c r="D42" s="82" t="s">
        <v>48</v>
      </c>
    </row>
    <row r="43" spans="3:4" ht="15">
      <c r="C43" s="82">
        <v>10</v>
      </c>
      <c r="D43" s="82" t="s">
        <v>37</v>
      </c>
    </row>
    <row r="44" spans="3:4" ht="15">
      <c r="C44" s="82">
        <v>11</v>
      </c>
      <c r="D44" s="82" t="s">
        <v>49</v>
      </c>
    </row>
    <row r="45" spans="3:4" ht="15">
      <c r="C45" s="82">
        <v>12</v>
      </c>
      <c r="D45" s="82" t="s">
        <v>28</v>
      </c>
    </row>
    <row r="46" spans="3:4" ht="15">
      <c r="C46" s="82">
        <v>13</v>
      </c>
      <c r="D46" s="82" t="s">
        <v>38</v>
      </c>
    </row>
    <row r="47" spans="3:4" ht="15">
      <c r="C47" s="82">
        <v>14</v>
      </c>
      <c r="D47" s="82" t="s">
        <v>46</v>
      </c>
    </row>
    <row r="48" spans="3:4" ht="15">
      <c r="C48" s="82">
        <v>15</v>
      </c>
      <c r="D48" s="82" t="s">
        <v>26</v>
      </c>
    </row>
  </sheetData>
  <mergeCells count="35">
    <mergeCell ref="B3:C3"/>
    <mergeCell ref="G3:H3"/>
    <mergeCell ref="I3:J3"/>
    <mergeCell ref="K3:L3"/>
    <mergeCell ref="M9:N9"/>
    <mergeCell ref="O9:P9"/>
    <mergeCell ref="Q9:R9"/>
    <mergeCell ref="M3:N3"/>
    <mergeCell ref="O3:P3"/>
    <mergeCell ref="Q3:R3"/>
    <mergeCell ref="B9:C9"/>
    <mergeCell ref="G9:H9"/>
    <mergeCell ref="I9:J9"/>
    <mergeCell ref="K9:L9"/>
    <mergeCell ref="B15:C15"/>
    <mergeCell ref="G15:H15"/>
    <mergeCell ref="I15:J15"/>
    <mergeCell ref="K15:L15"/>
    <mergeCell ref="M15:N15"/>
    <mergeCell ref="O15:P15"/>
    <mergeCell ref="Q15:R15"/>
    <mergeCell ref="B21:C21"/>
    <mergeCell ref="G21:H21"/>
    <mergeCell ref="I21:J21"/>
    <mergeCell ref="K21:L21"/>
    <mergeCell ref="M21:N21"/>
    <mergeCell ref="O21:P21"/>
    <mergeCell ref="Q21:R21"/>
    <mergeCell ref="M27:N27"/>
    <mergeCell ref="O27:P27"/>
    <mergeCell ref="Q27:R27"/>
    <mergeCell ref="B27:C27"/>
    <mergeCell ref="G27:H27"/>
    <mergeCell ref="I27:J27"/>
    <mergeCell ref="K27:L27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"/>
  <dimension ref="B1:AU47"/>
  <sheetViews>
    <sheetView showGridLines="0" zoomScale="85" zoomScaleNormal="85" workbookViewId="0" topLeftCell="A1">
      <selection activeCell="F53" sqref="F53"/>
    </sheetView>
  </sheetViews>
  <sheetFormatPr defaultColWidth="9.00390625" defaultRowHeight="12.75"/>
  <cols>
    <col min="1" max="1" width="1.875" style="3" customWidth="1"/>
    <col min="2" max="2" width="4.625" style="3" bestFit="1" customWidth="1"/>
    <col min="3" max="3" width="15.00390625" style="3" bestFit="1" customWidth="1"/>
    <col min="4" max="4" width="27.75390625" style="3" bestFit="1" customWidth="1"/>
    <col min="5" max="5" width="1.875" style="3" customWidth="1"/>
    <col min="6" max="6" width="27.75390625" style="3" bestFit="1" customWidth="1"/>
    <col min="7" max="18" width="6.25390625" style="3" customWidth="1"/>
    <col min="19" max="19" width="18.375" style="3" customWidth="1"/>
    <col min="20" max="20" width="1.875" style="3" customWidth="1"/>
    <col min="21" max="21" width="6.625" style="3" bestFit="1" customWidth="1"/>
    <col min="22" max="22" width="32.875" style="3" bestFit="1" customWidth="1"/>
    <col min="23" max="28" width="11.875" style="3" customWidth="1"/>
    <col min="29" max="29" width="2.75390625" style="3" customWidth="1"/>
    <col min="30" max="16384" width="9.125" style="3" customWidth="1"/>
  </cols>
  <sheetData>
    <row r="1" spans="2:29" ht="13.5" thickBot="1">
      <c r="B1" s="2"/>
      <c r="C1" s="5"/>
      <c r="G1" s="10"/>
      <c r="H1" s="10"/>
      <c r="I1" s="10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2:29" ht="24" thickBot="1">
      <c r="B2" s="11" t="s">
        <v>4</v>
      </c>
      <c r="C2" s="12"/>
      <c r="D2" s="12"/>
      <c r="E2" s="12"/>
      <c r="F2" s="12" t="s">
        <v>62</v>
      </c>
      <c r="G2" s="14"/>
      <c r="H2" s="14"/>
      <c r="I2" s="14"/>
      <c r="J2" s="12"/>
      <c r="K2" s="12"/>
      <c r="L2" s="12"/>
      <c r="M2" s="12"/>
      <c r="N2" s="12"/>
      <c r="O2" s="12"/>
      <c r="P2" s="12"/>
      <c r="Q2" s="12"/>
      <c r="R2" s="12"/>
      <c r="S2" s="13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28" ht="16.5" thickBot="1">
      <c r="B3" s="109" t="s">
        <v>3</v>
      </c>
      <c r="C3" s="106"/>
      <c r="D3" s="19" t="s">
        <v>5</v>
      </c>
      <c r="E3" s="19"/>
      <c r="F3" s="19" t="s">
        <v>5</v>
      </c>
      <c r="G3" s="105" t="s">
        <v>0</v>
      </c>
      <c r="H3" s="106"/>
      <c r="I3" s="105" t="s">
        <v>1</v>
      </c>
      <c r="J3" s="106"/>
      <c r="K3" s="105" t="s">
        <v>2</v>
      </c>
      <c r="L3" s="106"/>
      <c r="M3" s="105" t="s">
        <v>23</v>
      </c>
      <c r="N3" s="106"/>
      <c r="O3" s="105" t="s">
        <v>24</v>
      </c>
      <c r="P3" s="106"/>
      <c r="Q3" s="105" t="s">
        <v>15</v>
      </c>
      <c r="R3" s="106"/>
      <c r="S3" s="20"/>
      <c r="U3" s="5" t="s">
        <v>53</v>
      </c>
      <c r="V3" s="65" t="s">
        <v>18</v>
      </c>
      <c r="W3" s="65" t="s">
        <v>19</v>
      </c>
      <c r="X3" s="65" t="s">
        <v>29</v>
      </c>
      <c r="Y3" s="65" t="s">
        <v>30</v>
      </c>
      <c r="Z3" s="30" t="s">
        <v>20</v>
      </c>
      <c r="AA3" s="31" t="s">
        <v>21</v>
      </c>
      <c r="AB3" s="31" t="s">
        <v>22</v>
      </c>
    </row>
    <row r="4" spans="2:47" ht="18">
      <c r="B4" s="23">
        <v>1</v>
      </c>
      <c r="C4" s="21" t="s">
        <v>14</v>
      </c>
      <c r="D4" s="83" t="str">
        <f>+$V$5</f>
        <v>Litovel</v>
      </c>
      <c r="E4" s="84"/>
      <c r="F4" s="85" t="str">
        <f>+$V$6</f>
        <v>Staré Město</v>
      </c>
      <c r="G4" s="78">
        <v>25</v>
      </c>
      <c r="H4" s="78">
        <v>8</v>
      </c>
      <c r="I4" s="78">
        <v>25</v>
      </c>
      <c r="J4" s="79">
        <v>16</v>
      </c>
      <c r="K4" s="79"/>
      <c r="L4" s="79"/>
      <c r="M4" s="68">
        <f aca="true" t="shared" si="0" ref="M4:N6">+AD4+AF4+AH4</f>
        <v>2</v>
      </c>
      <c r="N4" s="68">
        <f t="shared" si="0"/>
        <v>0</v>
      </c>
      <c r="O4" s="69">
        <f aca="true" t="shared" si="1" ref="O4:P6">+G4+I4+K4</f>
        <v>50</v>
      </c>
      <c r="P4" s="69">
        <f t="shared" si="1"/>
        <v>24</v>
      </c>
      <c r="Q4" s="69">
        <f>IF(M4&gt;N4,2,1)</f>
        <v>2</v>
      </c>
      <c r="R4" s="69">
        <f>IF(M4&lt;N4,2,1)</f>
        <v>1</v>
      </c>
      <c r="S4" s="24" t="s">
        <v>32</v>
      </c>
      <c r="U4" s="7">
        <v>1</v>
      </c>
      <c r="V4" s="52" t="s">
        <v>68</v>
      </c>
      <c r="W4" s="22">
        <f>+Q5+R6</f>
        <v>4</v>
      </c>
      <c r="X4" s="50">
        <f>+M5+N6</f>
        <v>4</v>
      </c>
      <c r="Y4" s="50">
        <f>+N5+M6</f>
        <v>1</v>
      </c>
      <c r="Z4" s="42">
        <f>+O5+P6</f>
        <v>105</v>
      </c>
      <c r="AA4" s="48">
        <f>+P5+O6</f>
        <v>93</v>
      </c>
      <c r="AB4" s="34">
        <f>IF(AA4&lt;&gt;0,+Z4/AA4,0)</f>
        <v>1.1290322580645162</v>
      </c>
      <c r="AD4" s="15">
        <f>IF(G4&gt;H4,1,0)</f>
        <v>1</v>
      </c>
      <c r="AE4" s="16">
        <f>IF(H4&gt;G4,1,0)</f>
        <v>0</v>
      </c>
      <c r="AF4" s="15">
        <f>IF(I4&gt;J4,1,0)</f>
        <v>1</v>
      </c>
      <c r="AG4" s="16">
        <f>IF(J4&gt;I4,1,0)</f>
        <v>0</v>
      </c>
      <c r="AH4" s="15">
        <f>IF(K4&gt;L4,1,0)</f>
        <v>0</v>
      </c>
      <c r="AI4" s="16">
        <f>IF(L4&gt;K4,1,0)</f>
        <v>0</v>
      </c>
      <c r="AT4" s="6"/>
      <c r="AU4" s="6"/>
    </row>
    <row r="5" spans="2:45" ht="18">
      <c r="B5" s="28">
        <v>2</v>
      </c>
      <c r="C5" s="26" t="s">
        <v>6</v>
      </c>
      <c r="D5" s="86" t="str">
        <f>+$V$4</f>
        <v>Soběslav</v>
      </c>
      <c r="E5" s="87"/>
      <c r="F5" s="88" t="str">
        <f>+$V$5</f>
        <v>Litovel</v>
      </c>
      <c r="G5" s="70">
        <v>25</v>
      </c>
      <c r="H5" s="70">
        <v>22</v>
      </c>
      <c r="I5" s="70">
        <v>25</v>
      </c>
      <c r="J5" s="71">
        <v>16</v>
      </c>
      <c r="K5" s="71"/>
      <c r="L5" s="71"/>
      <c r="M5" s="72">
        <f t="shared" si="0"/>
        <v>2</v>
      </c>
      <c r="N5" s="72">
        <f t="shared" si="0"/>
        <v>0</v>
      </c>
      <c r="O5" s="73">
        <f t="shared" si="1"/>
        <v>50</v>
      </c>
      <c r="P5" s="73">
        <f t="shared" si="1"/>
        <v>38</v>
      </c>
      <c r="Q5" s="73">
        <f>IF(M5&gt;N5,2,1)</f>
        <v>2</v>
      </c>
      <c r="R5" s="73">
        <f>IF(M5&lt;N5,2,1)</f>
        <v>1</v>
      </c>
      <c r="S5" s="27" t="s">
        <v>44</v>
      </c>
      <c r="T5" s="4"/>
      <c r="U5" s="8">
        <v>2</v>
      </c>
      <c r="V5" s="53" t="s">
        <v>69</v>
      </c>
      <c r="W5" s="18">
        <f>+R5+Q4</f>
        <v>3</v>
      </c>
      <c r="X5" s="44">
        <f>+N5+M4</f>
        <v>2</v>
      </c>
      <c r="Y5" s="44">
        <f>+M5+N4</f>
        <v>2</v>
      </c>
      <c r="Z5" s="44">
        <f>+P5+O4</f>
        <v>88</v>
      </c>
      <c r="AA5" s="44">
        <f>+O5+P4</f>
        <v>74</v>
      </c>
      <c r="AB5" s="35">
        <f>IF(AA5&lt;&gt;0,+Z5/AA5,0)</f>
        <v>1.1891891891891893</v>
      </c>
      <c r="AC5" s="4"/>
      <c r="AD5" s="15">
        <f>IF(G5&gt;H5,1,0)</f>
        <v>1</v>
      </c>
      <c r="AE5" s="16">
        <f>IF(H5&gt;G5,1,0)</f>
        <v>0</v>
      </c>
      <c r="AF5" s="15">
        <f>IF(I5&gt;J5,1,0)</f>
        <v>1</v>
      </c>
      <c r="AG5" s="16">
        <f>IF(J5&gt;I5,1,0)</f>
        <v>0</v>
      </c>
      <c r="AH5" s="15">
        <f>IF(K5&gt;L5,1,0)</f>
        <v>0</v>
      </c>
      <c r="AI5" s="16">
        <f>IF(L5&gt;K5,1,0)</f>
        <v>0</v>
      </c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2:47" ht="18">
      <c r="B6" s="37">
        <v>3</v>
      </c>
      <c r="C6" s="25" t="s">
        <v>51</v>
      </c>
      <c r="D6" s="89" t="str">
        <f>+$V$6</f>
        <v>Staré Město</v>
      </c>
      <c r="E6" s="90"/>
      <c r="F6" s="91" t="str">
        <f>+$V$4</f>
        <v>Soběslav</v>
      </c>
      <c r="G6" s="74">
        <v>25</v>
      </c>
      <c r="H6" s="74">
        <v>15</v>
      </c>
      <c r="I6" s="74">
        <v>23</v>
      </c>
      <c r="J6" s="75">
        <v>25</v>
      </c>
      <c r="K6" s="75">
        <v>7</v>
      </c>
      <c r="L6" s="75">
        <v>15</v>
      </c>
      <c r="M6" s="76">
        <f t="shared" si="0"/>
        <v>1</v>
      </c>
      <c r="N6" s="76">
        <f t="shared" si="0"/>
        <v>2</v>
      </c>
      <c r="O6" s="77">
        <f t="shared" si="1"/>
        <v>55</v>
      </c>
      <c r="P6" s="77">
        <f t="shared" si="1"/>
        <v>55</v>
      </c>
      <c r="Q6" s="77">
        <f>IF(M6&gt;N6,2,1)</f>
        <v>1</v>
      </c>
      <c r="R6" s="77">
        <f>IF(M6&lt;N6,2,1)</f>
        <v>2</v>
      </c>
      <c r="S6" s="38" t="s">
        <v>71</v>
      </c>
      <c r="U6" s="8">
        <v>3</v>
      </c>
      <c r="V6" s="63" t="s">
        <v>70</v>
      </c>
      <c r="W6" s="18">
        <f>+R4+Q6</f>
        <v>2</v>
      </c>
      <c r="X6" s="44">
        <f>+M6+N4</f>
        <v>1</v>
      </c>
      <c r="Y6" s="44">
        <f>+N6+M4</f>
        <v>4</v>
      </c>
      <c r="Z6" s="44">
        <f>+P4+O6</f>
        <v>79</v>
      </c>
      <c r="AA6" s="44">
        <f>+O4+P6</f>
        <v>105</v>
      </c>
      <c r="AB6" s="35">
        <f>IF(AA6&lt;&gt;0,+Z6/AA6,0)</f>
        <v>0.7523809523809524</v>
      </c>
      <c r="AD6" s="15">
        <f>IF(G6&gt;H6,1,0)</f>
        <v>1</v>
      </c>
      <c r="AE6" s="16">
        <f>IF(H6&gt;G6,1,0)</f>
        <v>0</v>
      </c>
      <c r="AF6" s="15">
        <f>IF(I6&gt;J6,1,0)</f>
        <v>0</v>
      </c>
      <c r="AG6" s="16">
        <f>IF(J6&gt;I6,1,0)</f>
        <v>1</v>
      </c>
      <c r="AH6" s="15">
        <f>IF(K6&gt;L6,1,0)</f>
        <v>0</v>
      </c>
      <c r="AI6" s="16">
        <f>IF(L6&gt;K6,1,0)</f>
        <v>1</v>
      </c>
      <c r="AT6" s="6"/>
      <c r="AU6" s="6"/>
    </row>
    <row r="7" spans="4:6" ht="13.5" thickBot="1">
      <c r="D7" s="92"/>
      <c r="E7" s="92"/>
      <c r="F7" s="92"/>
    </row>
    <row r="8" spans="2:29" ht="24" thickBot="1">
      <c r="B8" s="11" t="s">
        <v>4</v>
      </c>
      <c r="C8" s="12"/>
      <c r="D8" s="93"/>
      <c r="E8" s="93"/>
      <c r="F8" s="93" t="s">
        <v>63</v>
      </c>
      <c r="G8" s="14"/>
      <c r="H8" s="14"/>
      <c r="I8" s="14"/>
      <c r="J8" s="12"/>
      <c r="K8" s="12"/>
      <c r="L8" s="12"/>
      <c r="M8" s="12"/>
      <c r="N8" s="12"/>
      <c r="O8" s="12"/>
      <c r="P8" s="12"/>
      <c r="Q8" s="12"/>
      <c r="R8" s="12"/>
      <c r="S8" s="13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2:28" ht="16.5" thickBot="1">
      <c r="B9" s="109" t="s">
        <v>3</v>
      </c>
      <c r="C9" s="106"/>
      <c r="D9" s="94" t="s">
        <v>5</v>
      </c>
      <c r="E9" s="94"/>
      <c r="F9" s="94" t="s">
        <v>5</v>
      </c>
      <c r="G9" s="105" t="s">
        <v>0</v>
      </c>
      <c r="H9" s="106"/>
      <c r="I9" s="105" t="s">
        <v>1</v>
      </c>
      <c r="J9" s="106"/>
      <c r="K9" s="105" t="s">
        <v>2</v>
      </c>
      <c r="L9" s="106"/>
      <c r="M9" s="105" t="s">
        <v>23</v>
      </c>
      <c r="N9" s="106"/>
      <c r="O9" s="105" t="s">
        <v>24</v>
      </c>
      <c r="P9" s="106"/>
      <c r="Q9" s="105" t="s">
        <v>15</v>
      </c>
      <c r="R9" s="106"/>
      <c r="S9" s="20"/>
      <c r="U9" s="5" t="s">
        <v>53</v>
      </c>
      <c r="V9" s="65" t="s">
        <v>18</v>
      </c>
      <c r="W9" s="65" t="s">
        <v>19</v>
      </c>
      <c r="X9" s="65" t="s">
        <v>29</v>
      </c>
      <c r="Y9" s="65" t="s">
        <v>30</v>
      </c>
      <c r="Z9" s="30" t="s">
        <v>20</v>
      </c>
      <c r="AA9" s="31" t="s">
        <v>21</v>
      </c>
      <c r="AB9" s="31" t="s">
        <v>22</v>
      </c>
    </row>
    <row r="10" spans="2:47" ht="18">
      <c r="B10" s="23">
        <v>1</v>
      </c>
      <c r="C10" s="21" t="s">
        <v>14</v>
      </c>
      <c r="D10" s="83" t="str">
        <f>+$V11</f>
        <v>Náměšť</v>
      </c>
      <c r="E10" s="84"/>
      <c r="F10" s="85" t="str">
        <f>+$V12</f>
        <v>Letovice</v>
      </c>
      <c r="G10" s="78">
        <v>25</v>
      </c>
      <c r="H10" s="78">
        <v>19</v>
      </c>
      <c r="I10" s="78">
        <v>12</v>
      </c>
      <c r="J10" s="79">
        <v>25</v>
      </c>
      <c r="K10" s="79">
        <v>13</v>
      </c>
      <c r="L10" s="79">
        <v>15</v>
      </c>
      <c r="M10" s="68">
        <f aca="true" t="shared" si="2" ref="M10:N12">+AD10+AF10+AH10</f>
        <v>1</v>
      </c>
      <c r="N10" s="68">
        <f t="shared" si="2"/>
        <v>2</v>
      </c>
      <c r="O10" s="69">
        <f aca="true" t="shared" si="3" ref="O10:P12">+G10+I10+K10</f>
        <v>50</v>
      </c>
      <c r="P10" s="69">
        <f t="shared" si="3"/>
        <v>59</v>
      </c>
      <c r="Q10" s="69">
        <f>IF(M10&gt;N10,2,1)</f>
        <v>1</v>
      </c>
      <c r="R10" s="69">
        <f>IF(M10&lt;N10,2,1)</f>
        <v>2</v>
      </c>
      <c r="S10" s="24" t="s">
        <v>41</v>
      </c>
      <c r="U10" s="7">
        <v>1</v>
      </c>
      <c r="V10" s="52" t="s">
        <v>36</v>
      </c>
      <c r="W10" s="22">
        <f>+Q11+R12</f>
        <v>4</v>
      </c>
      <c r="X10" s="50">
        <f>+M11+N12</f>
        <v>4</v>
      </c>
      <c r="Y10" s="50">
        <f>+N11+M12</f>
        <v>0</v>
      </c>
      <c r="Z10" s="42">
        <f>+O11+P12</f>
        <v>100</v>
      </c>
      <c r="AA10" s="48">
        <f>+P11+O12</f>
        <v>61</v>
      </c>
      <c r="AB10" s="34">
        <f>IF(AA10&lt;&gt;0,+Z10/AA10,0)</f>
        <v>1.639344262295082</v>
      </c>
      <c r="AD10" s="15">
        <f>IF(G10&gt;H10,1,0)</f>
        <v>1</v>
      </c>
      <c r="AE10" s="16">
        <f>IF(H10&gt;G10,1,0)</f>
        <v>0</v>
      </c>
      <c r="AF10" s="15">
        <f>IF(I10&gt;J10,1,0)</f>
        <v>0</v>
      </c>
      <c r="AG10" s="16">
        <f>IF(J10&gt;I10,1,0)</f>
        <v>1</v>
      </c>
      <c r="AH10" s="15">
        <f>IF(K10&gt;L10,1,0)</f>
        <v>0</v>
      </c>
      <c r="AI10" s="16">
        <f>IF(L10&gt;K10,1,0)</f>
        <v>1</v>
      </c>
      <c r="AT10" s="6"/>
      <c r="AU10" s="6"/>
    </row>
    <row r="11" spans="2:45" ht="18">
      <c r="B11" s="28">
        <v>2</v>
      </c>
      <c r="C11" s="26" t="s">
        <v>6</v>
      </c>
      <c r="D11" s="86" t="str">
        <f>+$V10</f>
        <v>Kojetín</v>
      </c>
      <c r="E11" s="87"/>
      <c r="F11" s="88" t="str">
        <f>+$V11</f>
        <v>Náměšť</v>
      </c>
      <c r="G11" s="70">
        <v>25</v>
      </c>
      <c r="H11" s="70">
        <v>13</v>
      </c>
      <c r="I11" s="70">
        <v>25</v>
      </c>
      <c r="J11" s="71">
        <v>9</v>
      </c>
      <c r="K11" s="71"/>
      <c r="L11" s="71"/>
      <c r="M11" s="72">
        <f t="shared" si="2"/>
        <v>2</v>
      </c>
      <c r="N11" s="72">
        <f t="shared" si="2"/>
        <v>0</v>
      </c>
      <c r="O11" s="73">
        <f t="shared" si="3"/>
        <v>50</v>
      </c>
      <c r="P11" s="73">
        <f t="shared" si="3"/>
        <v>22</v>
      </c>
      <c r="Q11" s="73">
        <f>IF(M11&gt;N11,2,1)</f>
        <v>2</v>
      </c>
      <c r="R11" s="73">
        <f>IF(M11&lt;N11,2,1)</f>
        <v>1</v>
      </c>
      <c r="S11" s="27" t="s">
        <v>41</v>
      </c>
      <c r="T11" s="4"/>
      <c r="U11" s="8">
        <v>3</v>
      </c>
      <c r="V11" s="53" t="s">
        <v>72</v>
      </c>
      <c r="W11" s="18">
        <f>+R11+Q10</f>
        <v>2</v>
      </c>
      <c r="X11" s="44">
        <f>+N11+M10</f>
        <v>1</v>
      </c>
      <c r="Y11" s="44">
        <f>+M11+N10</f>
        <v>4</v>
      </c>
      <c r="Z11" s="44">
        <f>+P11+O10</f>
        <v>72</v>
      </c>
      <c r="AA11" s="44">
        <f>+O11+P10</f>
        <v>109</v>
      </c>
      <c r="AB11" s="35">
        <f>IF(AA11&lt;&gt;0,+Z11/AA11,0)</f>
        <v>0.6605504587155964</v>
      </c>
      <c r="AC11" s="4"/>
      <c r="AD11" s="15">
        <f>IF(G11&gt;H11,1,0)</f>
        <v>1</v>
      </c>
      <c r="AE11" s="16">
        <f>IF(H11&gt;G11,1,0)</f>
        <v>0</v>
      </c>
      <c r="AF11" s="15">
        <f>IF(I11&gt;J11,1,0)</f>
        <v>1</v>
      </c>
      <c r="AG11" s="16">
        <f>IF(J11&gt;I11,1,0)</f>
        <v>0</v>
      </c>
      <c r="AH11" s="15">
        <f>IF(K11&gt;L11,1,0)</f>
        <v>0</v>
      </c>
      <c r="AI11" s="16">
        <f>IF(L11&gt;K11,1,0)</f>
        <v>0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2:47" ht="18">
      <c r="B12" s="37">
        <v>3</v>
      </c>
      <c r="C12" s="25" t="s">
        <v>51</v>
      </c>
      <c r="D12" s="89" t="str">
        <f>+$V12</f>
        <v>Letovice</v>
      </c>
      <c r="E12" s="90"/>
      <c r="F12" s="91" t="str">
        <f>+$V10</f>
        <v>Kojetín</v>
      </c>
      <c r="G12" s="74">
        <v>16</v>
      </c>
      <c r="H12" s="74">
        <v>25</v>
      </c>
      <c r="I12" s="74">
        <v>23</v>
      </c>
      <c r="J12" s="75">
        <v>25</v>
      </c>
      <c r="K12" s="75"/>
      <c r="L12" s="75"/>
      <c r="M12" s="76">
        <f t="shared" si="2"/>
        <v>0</v>
      </c>
      <c r="N12" s="76">
        <f t="shared" si="2"/>
        <v>2</v>
      </c>
      <c r="O12" s="77">
        <f t="shared" si="3"/>
        <v>39</v>
      </c>
      <c r="P12" s="77">
        <f t="shared" si="3"/>
        <v>50</v>
      </c>
      <c r="Q12" s="77">
        <f>IF(M12&gt;N12,2,1)</f>
        <v>1</v>
      </c>
      <c r="R12" s="77">
        <f>IF(M12&lt;N12,2,1)</f>
        <v>2</v>
      </c>
      <c r="S12" s="38" t="s">
        <v>43</v>
      </c>
      <c r="U12" s="8">
        <v>2</v>
      </c>
      <c r="V12" s="63" t="s">
        <v>73</v>
      </c>
      <c r="W12" s="18">
        <f>+R10+Q12</f>
        <v>3</v>
      </c>
      <c r="X12" s="44">
        <f>+M12+N10</f>
        <v>2</v>
      </c>
      <c r="Y12" s="44">
        <f>+N12+M10</f>
        <v>3</v>
      </c>
      <c r="Z12" s="44">
        <f>+P10+O12</f>
        <v>98</v>
      </c>
      <c r="AA12" s="44">
        <f>+O10+P12</f>
        <v>100</v>
      </c>
      <c r="AB12" s="35">
        <f>IF(AA12&lt;&gt;0,+Z12/AA12,0)</f>
        <v>0.98</v>
      </c>
      <c r="AD12" s="15">
        <f>IF(G12&gt;H12,1,0)</f>
        <v>0</v>
      </c>
      <c r="AE12" s="16">
        <f>IF(H12&gt;G12,1,0)</f>
        <v>1</v>
      </c>
      <c r="AF12" s="15">
        <f>IF(I12&gt;J12,1,0)</f>
        <v>0</v>
      </c>
      <c r="AG12" s="16">
        <f>IF(J12&gt;I12,1,0)</f>
        <v>1</v>
      </c>
      <c r="AH12" s="15">
        <f>IF(K12&gt;L12,1,0)</f>
        <v>0</v>
      </c>
      <c r="AI12" s="16">
        <f>IF(L12&gt;K12,1,0)</f>
        <v>0</v>
      </c>
      <c r="AT12" s="6"/>
      <c r="AU12" s="6"/>
    </row>
    <row r="13" spans="4:6" ht="13.5" thickBot="1">
      <c r="D13" s="92"/>
      <c r="E13" s="92"/>
      <c r="F13" s="92"/>
    </row>
    <row r="14" spans="2:29" ht="24" thickBot="1">
      <c r="B14" s="11" t="s">
        <v>4</v>
      </c>
      <c r="C14" s="12"/>
      <c r="D14" s="93"/>
      <c r="E14" s="93"/>
      <c r="F14" s="93" t="s">
        <v>64</v>
      </c>
      <c r="G14" s="14"/>
      <c r="H14" s="14"/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3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8" ht="16.5" thickBot="1">
      <c r="B15" s="109" t="s">
        <v>3</v>
      </c>
      <c r="C15" s="106"/>
      <c r="D15" s="94" t="s">
        <v>5</v>
      </c>
      <c r="E15" s="94"/>
      <c r="F15" s="94" t="s">
        <v>5</v>
      </c>
      <c r="G15" s="105" t="s">
        <v>0</v>
      </c>
      <c r="H15" s="106"/>
      <c r="I15" s="105" t="s">
        <v>1</v>
      </c>
      <c r="J15" s="106"/>
      <c r="K15" s="105" t="s">
        <v>2</v>
      </c>
      <c r="L15" s="106"/>
      <c r="M15" s="105" t="s">
        <v>23</v>
      </c>
      <c r="N15" s="106"/>
      <c r="O15" s="105" t="s">
        <v>24</v>
      </c>
      <c r="P15" s="106"/>
      <c r="Q15" s="105" t="s">
        <v>15</v>
      </c>
      <c r="R15" s="106"/>
      <c r="S15" s="20"/>
      <c r="U15" s="5" t="s">
        <v>53</v>
      </c>
      <c r="V15" s="65" t="s">
        <v>18</v>
      </c>
      <c r="W15" s="65" t="s">
        <v>19</v>
      </c>
      <c r="X15" s="65" t="s">
        <v>29</v>
      </c>
      <c r="Y15" s="65" t="s">
        <v>30</v>
      </c>
      <c r="Z15" s="30" t="s">
        <v>20</v>
      </c>
      <c r="AA15" s="31" t="s">
        <v>21</v>
      </c>
      <c r="AB15" s="31" t="s">
        <v>22</v>
      </c>
    </row>
    <row r="16" spans="2:47" ht="18">
      <c r="B16" s="23">
        <v>1</v>
      </c>
      <c r="C16" s="21" t="s">
        <v>14</v>
      </c>
      <c r="D16" s="83" t="str">
        <f>+$V17</f>
        <v>Hovorany</v>
      </c>
      <c r="E16" s="84"/>
      <c r="F16" s="85" t="str">
        <f>+$V18</f>
        <v>Kobylí</v>
      </c>
      <c r="G16" s="78">
        <v>25</v>
      </c>
      <c r="H16" s="78">
        <v>22</v>
      </c>
      <c r="I16" s="78">
        <v>25</v>
      </c>
      <c r="J16" s="79">
        <v>15</v>
      </c>
      <c r="K16" s="79"/>
      <c r="L16" s="79"/>
      <c r="M16" s="68">
        <f aca="true" t="shared" si="4" ref="M16:N18">+AD16+AF16+AH16</f>
        <v>2</v>
      </c>
      <c r="N16" s="68">
        <f t="shared" si="4"/>
        <v>0</v>
      </c>
      <c r="O16" s="69">
        <f aca="true" t="shared" si="5" ref="O16:P18">+G16+I16+K16</f>
        <v>50</v>
      </c>
      <c r="P16" s="69">
        <f t="shared" si="5"/>
        <v>37</v>
      </c>
      <c r="Q16" s="69">
        <f>IF(M16&gt;N16,2,1)</f>
        <v>2</v>
      </c>
      <c r="R16" s="69">
        <f>IF(M16&lt;N16,2,1)</f>
        <v>1</v>
      </c>
      <c r="S16" s="24" t="s">
        <v>31</v>
      </c>
      <c r="U16" s="7">
        <v>1</v>
      </c>
      <c r="V16" s="52" t="s">
        <v>75</v>
      </c>
      <c r="W16" s="22">
        <f>+Q17+R18</f>
        <v>4</v>
      </c>
      <c r="X16" s="50">
        <f>+M17+N18</f>
        <v>4</v>
      </c>
      <c r="Y16" s="50">
        <f>+N17+M18</f>
        <v>0</v>
      </c>
      <c r="Z16" s="42">
        <f>+O17+P18</f>
        <v>100</v>
      </c>
      <c r="AA16" s="48">
        <f>+P17+O18</f>
        <v>71</v>
      </c>
      <c r="AB16" s="34">
        <f>IF(AA16&lt;&gt;0,+Z16/AA16,0)</f>
        <v>1.408450704225352</v>
      </c>
      <c r="AD16" s="15">
        <f>IF(G16&gt;H16,1,0)</f>
        <v>1</v>
      </c>
      <c r="AE16" s="16">
        <f>IF(H16&gt;G16,1,0)</f>
        <v>0</v>
      </c>
      <c r="AF16" s="15">
        <f>IF(I16&gt;J16,1,0)</f>
        <v>1</v>
      </c>
      <c r="AG16" s="16">
        <f>IF(J16&gt;I16,1,0)</f>
        <v>0</v>
      </c>
      <c r="AH16" s="15">
        <f>IF(K16&gt;L16,1,0)</f>
        <v>0</v>
      </c>
      <c r="AI16" s="16">
        <f>IF(L16&gt;K16,1,0)</f>
        <v>0</v>
      </c>
      <c r="AT16" s="6"/>
      <c r="AU16" s="6"/>
    </row>
    <row r="17" spans="2:45" ht="18">
      <c r="B17" s="28">
        <v>2</v>
      </c>
      <c r="C17" s="26" t="s">
        <v>6</v>
      </c>
      <c r="D17" s="86" t="str">
        <f>+$V16</f>
        <v>Bambusové výhonky B</v>
      </c>
      <c r="E17" s="87"/>
      <c r="F17" s="88" t="str">
        <f>+$V17</f>
        <v>Hovorany</v>
      </c>
      <c r="G17" s="70">
        <v>25</v>
      </c>
      <c r="H17" s="70">
        <v>20</v>
      </c>
      <c r="I17" s="70">
        <v>25</v>
      </c>
      <c r="J17" s="71">
        <v>18</v>
      </c>
      <c r="K17" s="71"/>
      <c r="L17" s="71"/>
      <c r="M17" s="72">
        <f t="shared" si="4"/>
        <v>2</v>
      </c>
      <c r="N17" s="72">
        <f t="shared" si="4"/>
        <v>0</v>
      </c>
      <c r="O17" s="73">
        <f t="shared" si="5"/>
        <v>50</v>
      </c>
      <c r="P17" s="73">
        <f t="shared" si="5"/>
        <v>38</v>
      </c>
      <c r="Q17" s="73">
        <f>IF(M17&gt;N17,2,1)</f>
        <v>2</v>
      </c>
      <c r="R17" s="73">
        <f>IF(M17&lt;N17,2,1)</f>
        <v>1</v>
      </c>
      <c r="S17" s="27" t="s">
        <v>33</v>
      </c>
      <c r="T17" s="4"/>
      <c r="U17" s="8">
        <v>2</v>
      </c>
      <c r="V17" s="53" t="s">
        <v>74</v>
      </c>
      <c r="W17" s="18">
        <f>+R17+Q16</f>
        <v>3</v>
      </c>
      <c r="X17" s="44">
        <f>+N17+M16</f>
        <v>2</v>
      </c>
      <c r="Y17" s="44">
        <f>+M17+N16</f>
        <v>2</v>
      </c>
      <c r="Z17" s="44">
        <f>+P17+O16</f>
        <v>88</v>
      </c>
      <c r="AA17" s="44">
        <f>+O17+P16</f>
        <v>87</v>
      </c>
      <c r="AB17" s="35">
        <f>IF(AA17&lt;&gt;0,+Z17/AA17,0)</f>
        <v>1.0114942528735633</v>
      </c>
      <c r="AC17" s="4"/>
      <c r="AD17" s="15">
        <f>IF(G17&gt;H17,1,0)</f>
        <v>1</v>
      </c>
      <c r="AE17" s="16">
        <f>IF(H17&gt;G17,1,0)</f>
        <v>0</v>
      </c>
      <c r="AF17" s="15">
        <f>IF(I17&gt;J17,1,0)</f>
        <v>1</v>
      </c>
      <c r="AG17" s="16">
        <f>IF(J17&gt;I17,1,0)</f>
        <v>0</v>
      </c>
      <c r="AH17" s="15">
        <f>IF(K17&gt;L17,1,0)</f>
        <v>0</v>
      </c>
      <c r="AI17" s="16">
        <f>IF(L17&gt;K17,1,0)</f>
        <v>0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2:47" ht="18">
      <c r="B18" s="37">
        <v>3</v>
      </c>
      <c r="C18" s="25" t="s">
        <v>51</v>
      </c>
      <c r="D18" s="89" t="str">
        <f>+$V18</f>
        <v>Kobylí</v>
      </c>
      <c r="E18" s="90"/>
      <c r="F18" s="91" t="str">
        <f>+$V16</f>
        <v>Bambusové výhonky B</v>
      </c>
      <c r="G18" s="74">
        <v>22</v>
      </c>
      <c r="H18" s="74">
        <v>25</v>
      </c>
      <c r="I18" s="74">
        <v>11</v>
      </c>
      <c r="J18" s="75">
        <v>25</v>
      </c>
      <c r="K18" s="75"/>
      <c r="L18" s="75"/>
      <c r="M18" s="76">
        <f t="shared" si="4"/>
        <v>0</v>
      </c>
      <c r="N18" s="76">
        <f t="shared" si="4"/>
        <v>2</v>
      </c>
      <c r="O18" s="77">
        <f t="shared" si="5"/>
        <v>33</v>
      </c>
      <c r="P18" s="77">
        <f t="shared" si="5"/>
        <v>50</v>
      </c>
      <c r="Q18" s="77">
        <f>IF(M18&gt;N18,2,1)</f>
        <v>1</v>
      </c>
      <c r="R18" s="77">
        <f>IF(M18&lt;N18,2,1)</f>
        <v>2</v>
      </c>
      <c r="S18" s="38" t="s">
        <v>44</v>
      </c>
      <c r="U18" s="8">
        <v>3</v>
      </c>
      <c r="V18" s="63" t="s">
        <v>49</v>
      </c>
      <c r="W18" s="18">
        <f>+R16+Q18</f>
        <v>2</v>
      </c>
      <c r="X18" s="44">
        <f>+M18+N16</f>
        <v>0</v>
      </c>
      <c r="Y18" s="44">
        <f>+N18+M16</f>
        <v>4</v>
      </c>
      <c r="Z18" s="44">
        <f>+P16+O18</f>
        <v>70</v>
      </c>
      <c r="AA18" s="44">
        <f>+O16+P18</f>
        <v>100</v>
      </c>
      <c r="AB18" s="35">
        <f>IF(AA18&lt;&gt;0,+Z18/AA18,0)</f>
        <v>0.7</v>
      </c>
      <c r="AD18" s="15">
        <f>IF(G18&gt;H18,1,0)</f>
        <v>0</v>
      </c>
      <c r="AE18" s="16">
        <f>IF(H18&gt;G18,1,0)</f>
        <v>1</v>
      </c>
      <c r="AF18" s="15">
        <f>IF(I18&gt;J18,1,0)</f>
        <v>0</v>
      </c>
      <c r="AG18" s="16">
        <f>IF(J18&gt;I18,1,0)</f>
        <v>1</v>
      </c>
      <c r="AH18" s="15">
        <f>IF(K18&gt;L18,1,0)</f>
        <v>0</v>
      </c>
      <c r="AI18" s="16">
        <f>IF(L18&gt;K18,1,0)</f>
        <v>0</v>
      </c>
      <c r="AT18" s="6"/>
      <c r="AU18" s="6"/>
    </row>
    <row r="19" spans="4:6" ht="13.5" thickBot="1">
      <c r="D19" s="92"/>
      <c r="E19" s="92"/>
      <c r="F19" s="92"/>
    </row>
    <row r="20" spans="2:29" ht="24" thickBot="1">
      <c r="B20" s="11" t="s">
        <v>4</v>
      </c>
      <c r="C20" s="12"/>
      <c r="D20" s="93"/>
      <c r="E20" s="93"/>
      <c r="F20" s="93" t="s">
        <v>66</v>
      </c>
      <c r="G20" s="14"/>
      <c r="H20" s="14"/>
      <c r="I20" s="14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8" ht="16.5" thickBot="1">
      <c r="B21" s="109" t="s">
        <v>3</v>
      </c>
      <c r="C21" s="106"/>
      <c r="D21" s="94" t="s">
        <v>5</v>
      </c>
      <c r="E21" s="94"/>
      <c r="F21" s="94" t="s">
        <v>5</v>
      </c>
      <c r="G21" s="105" t="s">
        <v>0</v>
      </c>
      <c r="H21" s="106"/>
      <c r="I21" s="105" t="s">
        <v>1</v>
      </c>
      <c r="J21" s="106"/>
      <c r="K21" s="105" t="s">
        <v>2</v>
      </c>
      <c r="L21" s="106"/>
      <c r="M21" s="105" t="s">
        <v>23</v>
      </c>
      <c r="N21" s="106"/>
      <c r="O21" s="105" t="s">
        <v>24</v>
      </c>
      <c r="P21" s="106"/>
      <c r="Q21" s="105" t="s">
        <v>15</v>
      </c>
      <c r="R21" s="106"/>
      <c r="S21" s="20"/>
      <c r="U21" s="5" t="s">
        <v>53</v>
      </c>
      <c r="V21" s="65" t="s">
        <v>18</v>
      </c>
      <c r="W21" s="65" t="s">
        <v>19</v>
      </c>
      <c r="X21" s="65" t="s">
        <v>29</v>
      </c>
      <c r="Y21" s="65" t="s">
        <v>30</v>
      </c>
      <c r="Z21" s="30" t="s">
        <v>20</v>
      </c>
      <c r="AA21" s="31" t="s">
        <v>21</v>
      </c>
      <c r="AB21" s="31" t="s">
        <v>22</v>
      </c>
    </row>
    <row r="22" spans="2:47" ht="18">
      <c r="B22" s="23">
        <v>1</v>
      </c>
      <c r="C22" s="21" t="s">
        <v>14</v>
      </c>
      <c r="D22" s="83" t="str">
        <f>+$V23</f>
        <v>Kojetín</v>
      </c>
      <c r="E22" s="84"/>
      <c r="F22" s="85" t="str">
        <f>+$V24</f>
        <v>Bambusové výhonky B</v>
      </c>
      <c r="G22" s="78">
        <v>1</v>
      </c>
      <c r="H22" s="78">
        <v>0</v>
      </c>
      <c r="I22" s="78">
        <v>1</v>
      </c>
      <c r="J22" s="79">
        <v>0</v>
      </c>
      <c r="K22" s="79"/>
      <c r="L22" s="79"/>
      <c r="M22" s="68">
        <f aca="true" t="shared" si="6" ref="M22:N24">+AD22+AF22+AH22</f>
        <v>2</v>
      </c>
      <c r="N22" s="68">
        <f t="shared" si="6"/>
        <v>0</v>
      </c>
      <c r="O22" s="69">
        <f aca="true" t="shared" si="7" ref="O22:P24">+G22+I22+K22</f>
        <v>2</v>
      </c>
      <c r="P22" s="69">
        <f t="shared" si="7"/>
        <v>0</v>
      </c>
      <c r="Q22" s="69">
        <f>IF(M22&gt;N22,2,1)</f>
        <v>2</v>
      </c>
      <c r="R22" s="69">
        <f>IF(M22&lt;N22,2,1)</f>
        <v>1</v>
      </c>
      <c r="S22" s="24"/>
      <c r="U22" s="7">
        <v>3</v>
      </c>
      <c r="V22" s="52" t="str">
        <f>+V4</f>
        <v>Soběslav</v>
      </c>
      <c r="W22" s="22">
        <f>+Q23+R24</f>
        <v>2</v>
      </c>
      <c r="X22" s="50">
        <f>+M23+N24</f>
        <v>0</v>
      </c>
      <c r="Y22" s="50">
        <f>+N23+M24</f>
        <v>4</v>
      </c>
      <c r="Z22" s="42">
        <f>+O23+P24</f>
        <v>0</v>
      </c>
      <c r="AA22" s="48">
        <f>+P23+O24</f>
        <v>4</v>
      </c>
      <c r="AB22" s="34">
        <f>IF(AA22&lt;&gt;0,+Z22/AA22,0)</f>
        <v>0</v>
      </c>
      <c r="AD22" s="15">
        <f>IF(G22&gt;H22,1,0)</f>
        <v>1</v>
      </c>
      <c r="AE22" s="16">
        <f>IF(H22&gt;G22,1,0)</f>
        <v>0</v>
      </c>
      <c r="AF22" s="15">
        <f>IF(I22&gt;J22,1,0)</f>
        <v>1</v>
      </c>
      <c r="AG22" s="16">
        <f>IF(J22&gt;I22,1,0)</f>
        <v>0</v>
      </c>
      <c r="AH22" s="15">
        <f>IF(K22&gt;L22,1,0)</f>
        <v>0</v>
      </c>
      <c r="AI22" s="16">
        <f>IF(L22&gt;K22,1,0)</f>
        <v>0</v>
      </c>
      <c r="AT22" s="6"/>
      <c r="AU22" s="6"/>
    </row>
    <row r="23" spans="2:45" ht="18">
      <c r="B23" s="28">
        <v>2</v>
      </c>
      <c r="C23" s="26" t="s">
        <v>6</v>
      </c>
      <c r="D23" s="86" t="str">
        <f>+$V22</f>
        <v>Soběslav</v>
      </c>
      <c r="E23" s="87"/>
      <c r="F23" s="88" t="str">
        <f>+$V23</f>
        <v>Kojetín</v>
      </c>
      <c r="G23" s="70">
        <v>0</v>
      </c>
      <c r="H23" s="70">
        <v>1</v>
      </c>
      <c r="I23" s="70">
        <v>0</v>
      </c>
      <c r="J23" s="71">
        <v>1</v>
      </c>
      <c r="K23" s="71"/>
      <c r="L23" s="71"/>
      <c r="M23" s="72">
        <f t="shared" si="6"/>
        <v>0</v>
      </c>
      <c r="N23" s="72">
        <f t="shared" si="6"/>
        <v>2</v>
      </c>
      <c r="O23" s="73">
        <f t="shared" si="7"/>
        <v>0</v>
      </c>
      <c r="P23" s="73">
        <f t="shared" si="7"/>
        <v>2</v>
      </c>
      <c r="Q23" s="73">
        <f>IF(M23&gt;N23,2,1)</f>
        <v>1</v>
      </c>
      <c r="R23" s="73">
        <f>IF(M23&lt;N23,2,1)</f>
        <v>2</v>
      </c>
      <c r="S23" s="27"/>
      <c r="T23" s="4"/>
      <c r="U23" s="8">
        <v>1</v>
      </c>
      <c r="V23" s="53" t="str">
        <f>+V10</f>
        <v>Kojetín</v>
      </c>
      <c r="W23" s="18">
        <f>+R23+Q22</f>
        <v>4</v>
      </c>
      <c r="X23" s="44">
        <f>+N23+M22</f>
        <v>4</v>
      </c>
      <c r="Y23" s="44">
        <f>+M23+N22</f>
        <v>0</v>
      </c>
      <c r="Z23" s="44">
        <f>+P23+O22</f>
        <v>4</v>
      </c>
      <c r="AA23" s="44">
        <f>+O23+P22</f>
        <v>0</v>
      </c>
      <c r="AB23" s="35">
        <f>IF(AA23&lt;&gt;0,+Z23/AA23,0)</f>
        <v>0</v>
      </c>
      <c r="AC23" s="4"/>
      <c r="AD23" s="15">
        <f>IF(G23&gt;H23,1,0)</f>
        <v>0</v>
      </c>
      <c r="AE23" s="16">
        <f>IF(H23&gt;G23,1,0)</f>
        <v>1</v>
      </c>
      <c r="AF23" s="15">
        <f>IF(I23&gt;J23,1,0)</f>
        <v>0</v>
      </c>
      <c r="AG23" s="16">
        <f>IF(J23&gt;I23,1,0)</f>
        <v>1</v>
      </c>
      <c r="AH23" s="15">
        <f>IF(K23&gt;L23,1,0)</f>
        <v>0</v>
      </c>
      <c r="AI23" s="16">
        <f>IF(L23&gt;K23,1,0)</f>
        <v>0</v>
      </c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2:47" ht="18">
      <c r="B24" s="37">
        <v>3</v>
      </c>
      <c r="C24" s="25" t="s">
        <v>51</v>
      </c>
      <c r="D24" s="89" t="str">
        <f>+$V24</f>
        <v>Bambusové výhonky B</v>
      </c>
      <c r="E24" s="90"/>
      <c r="F24" s="91" t="str">
        <f>+$V22</f>
        <v>Soběslav</v>
      </c>
      <c r="G24" s="74">
        <v>1</v>
      </c>
      <c r="H24" s="74">
        <v>0</v>
      </c>
      <c r="I24" s="74">
        <v>1</v>
      </c>
      <c r="J24" s="75">
        <v>0</v>
      </c>
      <c r="K24" s="75"/>
      <c r="L24" s="75"/>
      <c r="M24" s="76">
        <f t="shared" si="6"/>
        <v>2</v>
      </c>
      <c r="N24" s="76">
        <f t="shared" si="6"/>
        <v>0</v>
      </c>
      <c r="O24" s="77">
        <f t="shared" si="7"/>
        <v>2</v>
      </c>
      <c r="P24" s="77">
        <f t="shared" si="7"/>
        <v>0</v>
      </c>
      <c r="Q24" s="77">
        <f>IF(M24&gt;N24,2,1)</f>
        <v>2</v>
      </c>
      <c r="R24" s="77">
        <f>IF(M24&lt;N24,2,1)</f>
        <v>1</v>
      </c>
      <c r="S24" s="38"/>
      <c r="U24" s="8">
        <v>2</v>
      </c>
      <c r="V24" s="63" t="str">
        <f>+V16</f>
        <v>Bambusové výhonky B</v>
      </c>
      <c r="W24" s="18">
        <f>+R22+Q24</f>
        <v>3</v>
      </c>
      <c r="X24" s="44">
        <f>+M24+N22</f>
        <v>2</v>
      </c>
      <c r="Y24" s="44">
        <f>+N24+M22</f>
        <v>2</v>
      </c>
      <c r="Z24" s="44">
        <f>+P22+O24</f>
        <v>2</v>
      </c>
      <c r="AA24" s="44">
        <f>+O22+P24</f>
        <v>2</v>
      </c>
      <c r="AB24" s="35">
        <f>IF(AA24&lt;&gt;0,+Z24/AA24,0)</f>
        <v>1</v>
      </c>
      <c r="AD24" s="15">
        <f>IF(G24&gt;H24,1,0)</f>
        <v>1</v>
      </c>
      <c r="AE24" s="16">
        <f>IF(H24&gt;G24,1,0)</f>
        <v>0</v>
      </c>
      <c r="AF24" s="15">
        <f>IF(I24&gt;J24,1,0)</f>
        <v>1</v>
      </c>
      <c r="AG24" s="16">
        <f>IF(J24&gt;I24,1,0)</f>
        <v>0</v>
      </c>
      <c r="AH24" s="15">
        <f>IF(K24&gt;L24,1,0)</f>
        <v>0</v>
      </c>
      <c r="AI24" s="16">
        <f>IF(L24&gt;K24,1,0)</f>
        <v>0</v>
      </c>
      <c r="AT24" s="6"/>
      <c r="AU24" s="6"/>
    </row>
    <row r="25" spans="4:6" ht="13.5" thickBot="1">
      <c r="D25" s="92"/>
      <c r="E25" s="92"/>
      <c r="F25" s="92"/>
    </row>
    <row r="26" spans="2:29" ht="24" thickBot="1">
      <c r="B26" s="11" t="s">
        <v>4</v>
      </c>
      <c r="C26" s="12"/>
      <c r="D26" s="93"/>
      <c r="E26" s="93"/>
      <c r="F26" s="93" t="s">
        <v>65</v>
      </c>
      <c r="G26" s="14"/>
      <c r="H26" s="14"/>
      <c r="I26" s="14"/>
      <c r="J26" s="12"/>
      <c r="K26" s="12"/>
      <c r="L26" s="12"/>
      <c r="M26" s="12"/>
      <c r="N26" s="12"/>
      <c r="O26" s="12"/>
      <c r="P26" s="12"/>
      <c r="Q26" s="12"/>
      <c r="R26" s="12"/>
      <c r="S26" s="13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2:28" ht="16.5" thickBot="1">
      <c r="B27" s="109" t="s">
        <v>3</v>
      </c>
      <c r="C27" s="106"/>
      <c r="D27" s="94" t="s">
        <v>5</v>
      </c>
      <c r="E27" s="94"/>
      <c r="F27" s="94" t="s">
        <v>5</v>
      </c>
      <c r="G27" s="105" t="s">
        <v>0</v>
      </c>
      <c r="H27" s="106"/>
      <c r="I27" s="105" t="s">
        <v>1</v>
      </c>
      <c r="J27" s="106"/>
      <c r="K27" s="105" t="s">
        <v>2</v>
      </c>
      <c r="L27" s="106"/>
      <c r="M27" s="105" t="s">
        <v>23</v>
      </c>
      <c r="N27" s="106"/>
      <c r="O27" s="105" t="s">
        <v>24</v>
      </c>
      <c r="P27" s="106"/>
      <c r="Q27" s="105" t="s">
        <v>15</v>
      </c>
      <c r="R27" s="106"/>
      <c r="S27" s="20"/>
      <c r="U27" s="5" t="s">
        <v>53</v>
      </c>
      <c r="V27" s="65" t="s">
        <v>18</v>
      </c>
      <c r="W27" s="65" t="s">
        <v>19</v>
      </c>
      <c r="X27" s="65" t="s">
        <v>29</v>
      </c>
      <c r="Y27" s="65" t="s">
        <v>30</v>
      </c>
      <c r="Z27" s="30" t="s">
        <v>20</v>
      </c>
      <c r="AA27" s="31" t="s">
        <v>21</v>
      </c>
      <c r="AB27" s="31" t="s">
        <v>22</v>
      </c>
    </row>
    <row r="28" spans="2:47" ht="18">
      <c r="B28" s="23">
        <v>1</v>
      </c>
      <c r="C28" s="21" t="s">
        <v>14</v>
      </c>
      <c r="D28" s="83" t="str">
        <f>+$V29</f>
        <v>Hovorany</v>
      </c>
      <c r="E28" s="84"/>
      <c r="F28" s="85" t="str">
        <f>+$V30</f>
        <v>Letovice</v>
      </c>
      <c r="G28" s="78">
        <v>1</v>
      </c>
      <c r="H28" s="78">
        <v>0</v>
      </c>
      <c r="I28" s="78">
        <v>1</v>
      </c>
      <c r="J28" s="79">
        <v>0</v>
      </c>
      <c r="K28" s="79"/>
      <c r="L28" s="79"/>
      <c r="M28" s="68">
        <f aca="true" t="shared" si="8" ref="M28:N30">+AD28+AF28+AH28</f>
        <v>2</v>
      </c>
      <c r="N28" s="68">
        <f t="shared" si="8"/>
        <v>0</v>
      </c>
      <c r="O28" s="69">
        <f aca="true" t="shared" si="9" ref="O28:P30">+G28+I28+K28</f>
        <v>2</v>
      </c>
      <c r="P28" s="69">
        <f t="shared" si="9"/>
        <v>0</v>
      </c>
      <c r="Q28" s="69">
        <f>IF(M28&gt;N28,2,1)</f>
        <v>2</v>
      </c>
      <c r="R28" s="69">
        <f>IF(M28&lt;N28,2,1)</f>
        <v>1</v>
      </c>
      <c r="S28" s="24"/>
      <c r="U28" s="7">
        <v>5</v>
      </c>
      <c r="V28" s="52" t="str">
        <f>+V5</f>
        <v>Litovel</v>
      </c>
      <c r="W28" s="22">
        <f>+Q29+R30</f>
        <v>3</v>
      </c>
      <c r="X28" s="50">
        <f>+M29+N30</f>
        <v>2</v>
      </c>
      <c r="Y28" s="50">
        <f>+N29+M30</f>
        <v>2</v>
      </c>
      <c r="Z28" s="42">
        <f>+O29+P30</f>
        <v>2</v>
      </c>
      <c r="AA28" s="48">
        <f>+P29+O30</f>
        <v>2</v>
      </c>
      <c r="AB28" s="34">
        <f>IF(AA28&lt;&gt;0,+Z28/AA28,0)</f>
        <v>1</v>
      </c>
      <c r="AD28" s="15">
        <f>IF(G28&gt;H28,1,0)</f>
        <v>1</v>
      </c>
      <c r="AE28" s="16">
        <f>IF(H28&gt;G28,1,0)</f>
        <v>0</v>
      </c>
      <c r="AF28" s="15">
        <f>IF(I28&gt;J28,1,0)</f>
        <v>1</v>
      </c>
      <c r="AG28" s="16">
        <f>IF(J28&gt;I28,1,0)</f>
        <v>0</v>
      </c>
      <c r="AH28" s="15">
        <f>IF(K28&gt;L28,1,0)</f>
        <v>0</v>
      </c>
      <c r="AI28" s="16">
        <f>IF(L28&gt;K28,1,0)</f>
        <v>0</v>
      </c>
      <c r="AT28" s="6"/>
      <c r="AU28" s="6"/>
    </row>
    <row r="29" spans="2:45" ht="18">
      <c r="B29" s="28">
        <v>2</v>
      </c>
      <c r="C29" s="26" t="s">
        <v>6</v>
      </c>
      <c r="D29" s="86" t="str">
        <f>+$V28</f>
        <v>Litovel</v>
      </c>
      <c r="E29" s="87"/>
      <c r="F29" s="88" t="str">
        <f>+$V29</f>
        <v>Hovorany</v>
      </c>
      <c r="G29" s="70">
        <v>0</v>
      </c>
      <c r="H29" s="70">
        <v>1</v>
      </c>
      <c r="I29" s="70">
        <v>0</v>
      </c>
      <c r="J29" s="71">
        <v>1</v>
      </c>
      <c r="K29" s="71"/>
      <c r="L29" s="71"/>
      <c r="M29" s="72">
        <f t="shared" si="8"/>
        <v>0</v>
      </c>
      <c r="N29" s="72">
        <f t="shared" si="8"/>
        <v>2</v>
      </c>
      <c r="O29" s="73">
        <f t="shared" si="9"/>
        <v>0</v>
      </c>
      <c r="P29" s="73">
        <f t="shared" si="9"/>
        <v>2</v>
      </c>
      <c r="Q29" s="73">
        <f>IF(M29&gt;N29,2,1)</f>
        <v>1</v>
      </c>
      <c r="R29" s="73">
        <f>IF(M29&lt;N29,2,1)</f>
        <v>2</v>
      </c>
      <c r="S29" s="27"/>
      <c r="T29" s="4"/>
      <c r="U29" s="8">
        <v>4</v>
      </c>
      <c r="V29" s="53" t="str">
        <f>+V17</f>
        <v>Hovorany</v>
      </c>
      <c r="W29" s="18">
        <f>+R29+Q28</f>
        <v>4</v>
      </c>
      <c r="X29" s="44">
        <f>+N29+M28</f>
        <v>4</v>
      </c>
      <c r="Y29" s="44">
        <f>+M29+N28</f>
        <v>0</v>
      </c>
      <c r="Z29" s="44">
        <f>+P29+O28</f>
        <v>4</v>
      </c>
      <c r="AA29" s="44">
        <f>+O29+P28</f>
        <v>0</v>
      </c>
      <c r="AB29" s="35">
        <f>IF(AA29&lt;&gt;0,+Z29/AA29,0)</f>
        <v>0</v>
      </c>
      <c r="AC29" s="4"/>
      <c r="AD29" s="15">
        <f>IF(G29&gt;H29,1,0)</f>
        <v>0</v>
      </c>
      <c r="AE29" s="16">
        <f>IF(H29&gt;G29,1,0)</f>
        <v>1</v>
      </c>
      <c r="AF29" s="15">
        <f>IF(I29&gt;J29,1,0)</f>
        <v>0</v>
      </c>
      <c r="AG29" s="16">
        <f>IF(J29&gt;I29,1,0)</f>
        <v>1</v>
      </c>
      <c r="AH29" s="15">
        <f>IF(K29&gt;L29,1,0)</f>
        <v>0</v>
      </c>
      <c r="AI29" s="16">
        <f>IF(L29&gt;K29,1,0)</f>
        <v>0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2:47" ht="18">
      <c r="B30" s="37">
        <v>3</v>
      </c>
      <c r="C30" s="25" t="s">
        <v>51</v>
      </c>
      <c r="D30" s="89" t="str">
        <f>+$V30</f>
        <v>Letovice</v>
      </c>
      <c r="E30" s="90"/>
      <c r="F30" s="91" t="str">
        <f>+$V28</f>
        <v>Litovel</v>
      </c>
      <c r="G30" s="74">
        <v>0</v>
      </c>
      <c r="H30" s="74">
        <v>1</v>
      </c>
      <c r="I30" s="74">
        <v>0</v>
      </c>
      <c r="J30" s="75">
        <v>1</v>
      </c>
      <c r="K30" s="75"/>
      <c r="L30" s="75"/>
      <c r="M30" s="76">
        <f t="shared" si="8"/>
        <v>0</v>
      </c>
      <c r="N30" s="76">
        <f t="shared" si="8"/>
        <v>2</v>
      </c>
      <c r="O30" s="77">
        <f t="shared" si="9"/>
        <v>0</v>
      </c>
      <c r="P30" s="77">
        <f t="shared" si="9"/>
        <v>2</v>
      </c>
      <c r="Q30" s="77">
        <f>IF(M30&gt;N30,2,1)</f>
        <v>1</v>
      </c>
      <c r="R30" s="77">
        <f>IF(M30&lt;N30,2,1)</f>
        <v>2</v>
      </c>
      <c r="S30" s="38"/>
      <c r="U30" s="8">
        <v>6</v>
      </c>
      <c r="V30" s="63" t="str">
        <f>+V12</f>
        <v>Letovice</v>
      </c>
      <c r="W30" s="18">
        <f>+R28+Q30</f>
        <v>2</v>
      </c>
      <c r="X30" s="44">
        <f>+M30+N28</f>
        <v>0</v>
      </c>
      <c r="Y30" s="44">
        <f>+N30+M28</f>
        <v>4</v>
      </c>
      <c r="Z30" s="44">
        <f>+P28+O30</f>
        <v>0</v>
      </c>
      <c r="AA30" s="44">
        <f>+O28+P30</f>
        <v>4</v>
      </c>
      <c r="AB30" s="35">
        <f>IF(AA30&lt;&gt;0,+Z30/AA30,0)</f>
        <v>0</v>
      </c>
      <c r="AD30" s="15">
        <f>IF(G30&gt;H30,1,0)</f>
        <v>0</v>
      </c>
      <c r="AE30" s="16">
        <f>IF(H30&gt;G30,1,0)</f>
        <v>1</v>
      </c>
      <c r="AF30" s="15">
        <f>IF(I30&gt;J30,1,0)</f>
        <v>0</v>
      </c>
      <c r="AG30" s="16">
        <f>IF(J30&gt;I30,1,0)</f>
        <v>1</v>
      </c>
      <c r="AH30" s="15">
        <f>IF(K30&gt;L30,1,0)</f>
        <v>0</v>
      </c>
      <c r="AI30" s="16">
        <f>IF(L30&gt;K30,1,0)</f>
        <v>0</v>
      </c>
      <c r="AT30" s="6"/>
      <c r="AU30" s="6"/>
    </row>
    <row r="31" spans="4:6" ht="13.5" thickBot="1">
      <c r="D31" s="92"/>
      <c r="E31" s="92"/>
      <c r="F31" s="92"/>
    </row>
    <row r="32" spans="2:29" ht="24" thickBot="1">
      <c r="B32" s="11" t="s">
        <v>4</v>
      </c>
      <c r="C32" s="12"/>
      <c r="D32" s="93"/>
      <c r="E32" s="93"/>
      <c r="F32" s="93" t="s">
        <v>67</v>
      </c>
      <c r="G32" s="14"/>
      <c r="H32" s="14"/>
      <c r="I32" s="14"/>
      <c r="J32" s="12"/>
      <c r="K32" s="12"/>
      <c r="L32" s="12"/>
      <c r="M32" s="12"/>
      <c r="N32" s="12"/>
      <c r="O32" s="12"/>
      <c r="P32" s="12"/>
      <c r="Q32" s="12"/>
      <c r="R32" s="12"/>
      <c r="S32" s="13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2:28" ht="16.5" thickBot="1">
      <c r="B33" s="109" t="s">
        <v>3</v>
      </c>
      <c r="C33" s="106"/>
      <c r="D33" s="94" t="s">
        <v>5</v>
      </c>
      <c r="E33" s="94"/>
      <c r="F33" s="94" t="s">
        <v>5</v>
      </c>
      <c r="G33" s="105" t="s">
        <v>0</v>
      </c>
      <c r="H33" s="106"/>
      <c r="I33" s="105" t="s">
        <v>1</v>
      </c>
      <c r="J33" s="106"/>
      <c r="K33" s="105" t="s">
        <v>2</v>
      </c>
      <c r="L33" s="106"/>
      <c r="M33" s="105" t="s">
        <v>23</v>
      </c>
      <c r="N33" s="106"/>
      <c r="O33" s="105" t="s">
        <v>24</v>
      </c>
      <c r="P33" s="106"/>
      <c r="Q33" s="105" t="s">
        <v>15</v>
      </c>
      <c r="R33" s="106"/>
      <c r="S33" s="20"/>
      <c r="U33" s="5" t="s">
        <v>53</v>
      </c>
      <c r="V33" s="65" t="s">
        <v>18</v>
      </c>
      <c r="W33" s="65" t="s">
        <v>19</v>
      </c>
      <c r="X33" s="65" t="s">
        <v>29</v>
      </c>
      <c r="Y33" s="65" t="s">
        <v>30</v>
      </c>
      <c r="Z33" s="30" t="s">
        <v>20</v>
      </c>
      <c r="AA33" s="31" t="s">
        <v>21</v>
      </c>
      <c r="AB33" s="31" t="s">
        <v>22</v>
      </c>
    </row>
    <row r="34" spans="2:47" ht="18">
      <c r="B34" s="23">
        <v>1</v>
      </c>
      <c r="C34" s="21" t="s">
        <v>14</v>
      </c>
      <c r="D34" s="83" t="str">
        <f>+$V35</f>
        <v>Náměšť</v>
      </c>
      <c r="E34" s="84"/>
      <c r="F34" s="85" t="str">
        <f>+$V36</f>
        <v>Kobylí</v>
      </c>
      <c r="G34" s="78">
        <v>1</v>
      </c>
      <c r="H34" s="78">
        <v>0</v>
      </c>
      <c r="I34" s="78">
        <v>0</v>
      </c>
      <c r="J34" s="79">
        <v>1</v>
      </c>
      <c r="K34" s="79">
        <v>0</v>
      </c>
      <c r="L34" s="79">
        <v>1</v>
      </c>
      <c r="M34" s="68">
        <f aca="true" t="shared" si="10" ref="M34:N36">+AD34+AF34+AH34</f>
        <v>1</v>
      </c>
      <c r="N34" s="68">
        <f t="shared" si="10"/>
        <v>2</v>
      </c>
      <c r="O34" s="69">
        <f aca="true" t="shared" si="11" ref="O34:P36">+G34+I34+K34</f>
        <v>1</v>
      </c>
      <c r="P34" s="69">
        <f t="shared" si="11"/>
        <v>2</v>
      </c>
      <c r="Q34" s="69">
        <f>IF(M34&gt;N34,2,1)</f>
        <v>1</v>
      </c>
      <c r="R34" s="69">
        <f>IF(M34&lt;N34,2,1)</f>
        <v>2</v>
      </c>
      <c r="S34" s="24"/>
      <c r="U34" s="7">
        <v>7</v>
      </c>
      <c r="V34" s="52" t="str">
        <f>+V6</f>
        <v>Staré Město</v>
      </c>
      <c r="W34" s="22">
        <f>+Q35+R36</f>
        <v>4</v>
      </c>
      <c r="X34" s="50">
        <f>+M35+N36</f>
        <v>4</v>
      </c>
      <c r="Y34" s="50">
        <f>+N35+M36</f>
        <v>1</v>
      </c>
      <c r="Z34" s="42">
        <f>+O35+P36</f>
        <v>4</v>
      </c>
      <c r="AA34" s="48">
        <f>+P35+O36</f>
        <v>1</v>
      </c>
      <c r="AB34" s="34">
        <f>IF(AA34&lt;&gt;0,+Z34/AA34,0)</f>
        <v>4</v>
      </c>
      <c r="AD34" s="15">
        <f>IF(G34&gt;H34,1,0)</f>
        <v>1</v>
      </c>
      <c r="AE34" s="16">
        <f>IF(H34&gt;G34,1,0)</f>
        <v>0</v>
      </c>
      <c r="AF34" s="15">
        <f>IF(I34&gt;J34,1,0)</f>
        <v>0</v>
      </c>
      <c r="AG34" s="16">
        <f>IF(J34&gt;I34,1,0)</f>
        <v>1</v>
      </c>
      <c r="AH34" s="15">
        <f>IF(K34&gt;L34,1,0)</f>
        <v>0</v>
      </c>
      <c r="AI34" s="16">
        <f>IF(L34&gt;K34,1,0)</f>
        <v>1</v>
      </c>
      <c r="AT34" s="6"/>
      <c r="AU34" s="6"/>
    </row>
    <row r="35" spans="2:45" ht="18">
      <c r="B35" s="28">
        <v>2</v>
      </c>
      <c r="C35" s="26" t="s">
        <v>6</v>
      </c>
      <c r="D35" s="86" t="str">
        <f>+$V34</f>
        <v>Staré Město</v>
      </c>
      <c r="E35" s="87"/>
      <c r="F35" s="88" t="str">
        <f>+$V35</f>
        <v>Náměšť</v>
      </c>
      <c r="G35" s="70">
        <v>1</v>
      </c>
      <c r="H35" s="70">
        <v>0</v>
      </c>
      <c r="I35" s="70">
        <v>0</v>
      </c>
      <c r="J35" s="71">
        <v>1</v>
      </c>
      <c r="K35" s="71">
        <v>1</v>
      </c>
      <c r="L35" s="71">
        <v>0</v>
      </c>
      <c r="M35" s="72">
        <f t="shared" si="10"/>
        <v>2</v>
      </c>
      <c r="N35" s="72">
        <f t="shared" si="10"/>
        <v>1</v>
      </c>
      <c r="O35" s="73">
        <f t="shared" si="11"/>
        <v>2</v>
      </c>
      <c r="P35" s="73">
        <f t="shared" si="11"/>
        <v>1</v>
      </c>
      <c r="Q35" s="73">
        <f>IF(M35&gt;N35,2,1)</f>
        <v>2</v>
      </c>
      <c r="R35" s="73">
        <f>IF(M35&lt;N35,2,1)</f>
        <v>1</v>
      </c>
      <c r="S35" s="27"/>
      <c r="T35" s="4"/>
      <c r="U35" s="8">
        <v>9</v>
      </c>
      <c r="V35" s="53" t="str">
        <f>+V11</f>
        <v>Náměšť</v>
      </c>
      <c r="W35" s="18">
        <f>+R35+Q34</f>
        <v>2</v>
      </c>
      <c r="X35" s="44">
        <f>+N35+M34</f>
        <v>2</v>
      </c>
      <c r="Y35" s="44">
        <f>+M35+N34</f>
        <v>4</v>
      </c>
      <c r="Z35" s="44">
        <f>+P35+O34</f>
        <v>2</v>
      </c>
      <c r="AA35" s="44">
        <f>+O35+P34</f>
        <v>4</v>
      </c>
      <c r="AB35" s="35">
        <f>IF(AA35&lt;&gt;0,+Z35/AA35,0)</f>
        <v>0.5</v>
      </c>
      <c r="AC35" s="4"/>
      <c r="AD35" s="15">
        <f>IF(G35&gt;H35,1,0)</f>
        <v>1</v>
      </c>
      <c r="AE35" s="16">
        <f>IF(H35&gt;G35,1,0)</f>
        <v>0</v>
      </c>
      <c r="AF35" s="15">
        <f>IF(I35&gt;J35,1,0)</f>
        <v>0</v>
      </c>
      <c r="AG35" s="16">
        <f>IF(J35&gt;I35,1,0)</f>
        <v>1</v>
      </c>
      <c r="AH35" s="15">
        <f>IF(K35&gt;L35,1,0)</f>
        <v>1</v>
      </c>
      <c r="AI35" s="16">
        <f>IF(L35&gt;K35,1,0)</f>
        <v>0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2:47" ht="18">
      <c r="B36" s="37">
        <v>3</v>
      </c>
      <c r="C36" s="25" t="s">
        <v>51</v>
      </c>
      <c r="D36" s="89" t="str">
        <f>+$V36</f>
        <v>Kobylí</v>
      </c>
      <c r="E36" s="90"/>
      <c r="F36" s="91" t="str">
        <f>+$V34</f>
        <v>Staré Město</v>
      </c>
      <c r="G36" s="74">
        <v>0</v>
      </c>
      <c r="H36" s="74">
        <v>1</v>
      </c>
      <c r="I36" s="74">
        <v>0</v>
      </c>
      <c r="J36" s="75">
        <v>1</v>
      </c>
      <c r="K36" s="75"/>
      <c r="L36" s="75"/>
      <c r="M36" s="76">
        <f t="shared" si="10"/>
        <v>0</v>
      </c>
      <c r="N36" s="76">
        <f t="shared" si="10"/>
        <v>2</v>
      </c>
      <c r="O36" s="77">
        <f t="shared" si="11"/>
        <v>0</v>
      </c>
      <c r="P36" s="77">
        <f t="shared" si="11"/>
        <v>2</v>
      </c>
      <c r="Q36" s="77">
        <f>IF(M36&gt;N36,2,1)</f>
        <v>1</v>
      </c>
      <c r="R36" s="77">
        <f>IF(M36&lt;N36,2,1)</f>
        <v>2</v>
      </c>
      <c r="S36" s="38"/>
      <c r="U36" s="8">
        <v>8</v>
      </c>
      <c r="V36" s="63" t="str">
        <f>+V18</f>
        <v>Kobylí</v>
      </c>
      <c r="W36" s="18">
        <f>+R34+Q36</f>
        <v>3</v>
      </c>
      <c r="X36" s="44">
        <f>+M36+N34</f>
        <v>2</v>
      </c>
      <c r="Y36" s="44">
        <f>+N36+M34</f>
        <v>3</v>
      </c>
      <c r="Z36" s="44">
        <f>+P34+O36</f>
        <v>2</v>
      </c>
      <c r="AA36" s="44">
        <f>+O34+P36</f>
        <v>3</v>
      </c>
      <c r="AB36" s="35">
        <f>IF(AA36&lt;&gt;0,+Z36/AA36,0)</f>
        <v>0.6666666666666666</v>
      </c>
      <c r="AD36" s="15">
        <f>IF(G36&gt;H36,1,0)</f>
        <v>0</v>
      </c>
      <c r="AE36" s="16">
        <f>IF(H36&gt;G36,1,0)</f>
        <v>1</v>
      </c>
      <c r="AF36" s="15">
        <f>IF(I36&gt;J36,1,0)</f>
        <v>0</v>
      </c>
      <c r="AG36" s="16">
        <f>IF(J36&gt;I36,1,0)</f>
        <v>1</v>
      </c>
      <c r="AH36" s="15">
        <f>IF(K36&gt;L36,1,0)</f>
        <v>0</v>
      </c>
      <c r="AI36" s="16">
        <f>IF(L36&gt;K36,1,0)</f>
        <v>0</v>
      </c>
      <c r="AT36" s="6"/>
      <c r="AU36" s="6"/>
    </row>
    <row r="37" spans="3:4" ht="18">
      <c r="C37" s="80"/>
      <c r="D37" s="81"/>
    </row>
    <row r="38" ht="12.75">
      <c r="D38" s="3" t="s">
        <v>60</v>
      </c>
    </row>
    <row r="39" spans="3:4" ht="15">
      <c r="C39" s="82">
        <v>1</v>
      </c>
      <c r="D39" s="82" t="s">
        <v>36</v>
      </c>
    </row>
    <row r="40" spans="3:4" ht="15">
      <c r="C40" s="82">
        <v>2</v>
      </c>
      <c r="D40" s="82" t="s">
        <v>75</v>
      </c>
    </row>
    <row r="41" spans="3:4" ht="15">
      <c r="C41" s="82">
        <v>3</v>
      </c>
      <c r="D41" s="82" t="s">
        <v>68</v>
      </c>
    </row>
    <row r="42" spans="3:4" ht="15">
      <c r="C42" s="82">
        <v>4</v>
      </c>
      <c r="D42" s="82" t="s">
        <v>74</v>
      </c>
    </row>
    <row r="43" spans="3:4" ht="15">
      <c r="C43" s="82">
        <v>5</v>
      </c>
      <c r="D43" s="82" t="s">
        <v>69</v>
      </c>
    </row>
    <row r="44" spans="3:4" ht="15">
      <c r="C44" s="82">
        <v>6</v>
      </c>
      <c r="D44" s="82" t="s">
        <v>73</v>
      </c>
    </row>
    <row r="45" spans="3:4" ht="15">
      <c r="C45" s="82">
        <v>7</v>
      </c>
      <c r="D45" s="82" t="s">
        <v>70</v>
      </c>
    </row>
    <row r="46" spans="3:4" ht="15">
      <c r="C46" s="82">
        <v>8</v>
      </c>
      <c r="D46" s="82" t="s">
        <v>49</v>
      </c>
    </row>
    <row r="47" spans="3:4" ht="15">
      <c r="C47" s="82">
        <v>9</v>
      </c>
      <c r="D47" s="82" t="s">
        <v>72</v>
      </c>
    </row>
  </sheetData>
  <mergeCells count="42">
    <mergeCell ref="B3:C3"/>
    <mergeCell ref="G3:H3"/>
    <mergeCell ref="I3:J3"/>
    <mergeCell ref="K3:L3"/>
    <mergeCell ref="M3:N3"/>
    <mergeCell ref="O3:P3"/>
    <mergeCell ref="Q3:R3"/>
    <mergeCell ref="B9:C9"/>
    <mergeCell ref="G9:H9"/>
    <mergeCell ref="I9:J9"/>
    <mergeCell ref="K9:L9"/>
    <mergeCell ref="M9:N9"/>
    <mergeCell ref="O9:P9"/>
    <mergeCell ref="Q9:R9"/>
    <mergeCell ref="B15:C15"/>
    <mergeCell ref="G15:H15"/>
    <mergeCell ref="I15:J15"/>
    <mergeCell ref="K15:L15"/>
    <mergeCell ref="M15:N15"/>
    <mergeCell ref="O15:P15"/>
    <mergeCell ref="Q15:R15"/>
    <mergeCell ref="B21:C21"/>
    <mergeCell ref="G21:H21"/>
    <mergeCell ref="I21:J21"/>
    <mergeCell ref="K21:L21"/>
    <mergeCell ref="M21:N21"/>
    <mergeCell ref="O21:P21"/>
    <mergeCell ref="Q21:R21"/>
    <mergeCell ref="B27:C27"/>
    <mergeCell ref="G27:H27"/>
    <mergeCell ref="I27:J27"/>
    <mergeCell ref="K27:L27"/>
    <mergeCell ref="M27:N27"/>
    <mergeCell ref="O27:P27"/>
    <mergeCell ref="Q27:R27"/>
    <mergeCell ref="B33:C33"/>
    <mergeCell ref="G33:H33"/>
    <mergeCell ref="I33:J33"/>
    <mergeCell ref="K33:L33"/>
    <mergeCell ref="M33:N33"/>
    <mergeCell ref="O33:P33"/>
    <mergeCell ref="Q33:R3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TKsoft - ing.Kraicinger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Kraicinger</dc:creator>
  <cp:keywords/>
  <dc:description/>
  <cp:lastModifiedBy>Antonín Kraicinger</cp:lastModifiedBy>
  <cp:lastPrinted>2006-04-15T06:02:12Z</cp:lastPrinted>
  <dcterms:created xsi:type="dcterms:W3CDTF">2002-12-02T13:15:27Z</dcterms:created>
  <dcterms:modified xsi:type="dcterms:W3CDTF">2006-08-07T15:11:15Z</dcterms:modified>
  <cp:category/>
  <cp:version/>
  <cp:contentType/>
  <cp:contentStatus/>
</cp:coreProperties>
</file>